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 2\Downloads\"/>
    </mc:Choice>
  </mc:AlternateContent>
  <xr:revisionPtr revIDLastSave="24" documentId="13_ncr:1_{4102375E-98A0-412D-8A0A-E9B9DA3492FB}" xr6:coauthVersionLast="47" xr6:coauthVersionMax="47" xr10:uidLastSave="{4DE48C77-756F-4DE9-B8C1-75FE706231EA}"/>
  <bookViews>
    <workbookView xWindow="0" yWindow="0" windowWidth="24000" windowHeight="8925" firstSheet="1" activeTab="1" xr2:uid="{00000000-000D-0000-FFFF-FFFF00000000}"/>
  </bookViews>
  <sheets>
    <sheet name="DATOS" sheetId="1" r:id="rId1"/>
    <sheet name="Hoja1" sheetId="2" r:id="rId2"/>
    <sheet name="Impacto R.C" sheetId="3" r:id="rId3"/>
  </sheets>
  <definedNames>
    <definedName name="_xlnm._FilterDatabase" localSheetId="1" hidden="1">Hoja1!$A$6:$CC$7</definedName>
    <definedName name="Afectación">Hoja1!#REF!</definedName>
    <definedName name="CO">DATOS!$H$3</definedName>
    <definedName name="Corrupción">DATOS!$E$28</definedName>
    <definedName name="Corrupción.">DATOS!$H$33:$H$35</definedName>
    <definedName name="DE">DATOS!$G$3:$G$9</definedName>
    <definedName name="ED">DATOS!$K$3</definedName>
    <definedName name="EM">DATOS!$S$3:$S$4</definedName>
    <definedName name="Gestión">DATOS!$C$28:$C$29</definedName>
    <definedName name="Gestión.">DATOS!$G$33:$G$37</definedName>
    <definedName name="GF">DATOS!$N$3</definedName>
    <definedName name="GO">DATOS!$M$3</definedName>
    <definedName name="GT">DATOS!$J$3:$J$8</definedName>
    <definedName name="Impacto">DATOS!$F$33:$F$35</definedName>
    <definedName name="Impacto.">Hoja1!#REF!</definedName>
    <definedName name="JU">DATOS!$P$3</definedName>
    <definedName name="Probabilidad.">Hoja1!#REF!</definedName>
    <definedName name="RF">DATOS!$Q$3</definedName>
    <definedName name="Seguridad.">DATOS!$I$33:$I$37</definedName>
    <definedName name="Seguridad_de_la_información">DATOS!$D$28:$D$29</definedName>
    <definedName name="SL">DATOS!$L$3</definedName>
    <definedName name="SO">DATOS!$I$3:$I$5</definedName>
    <definedName name="TH">DATOS!$O$3</definedName>
    <definedName name="TI">DATOS!$R$3</definedName>
    <definedName name="Tipos">DATOS!$B$28:$B$30</definedName>
    <definedName name="Valoración_Impacto">DATOS!$F$33:$F$35</definedName>
    <definedName name="Z_2420ED42_5EE9_4731_9E79_939D3714CB02_.wvu.Cols" localSheetId="1" hidden="1">Hoja1!$D:$D,Hoja1!$N:$N,Hoja1!$R:$S,Hoja1!$Z:$AA,Hoja1!$AD:$AH,Hoja1!$AP:$XFD</definedName>
    <definedName name="Z_2420ED42_5EE9_4731_9E79_939D3714CB02_.wvu.FilterData" localSheetId="1" hidden="1">Hoja1!$A$6:$CC$7</definedName>
  </definedNames>
  <calcPr calcId="191028"/>
  <customWorkbookViews>
    <customWorkbookView name="SEPLAN 7 - Vista personalizada" guid="{2420ED42-5EE9-4731-9E79-939D3714CB02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Z54" i="2" l="1"/>
  <c r="W54" i="2"/>
  <c r="Z53" i="2"/>
  <c r="W53" i="2"/>
  <c r="Z52" i="2"/>
  <c r="W52" i="2"/>
  <c r="Z51" i="2"/>
  <c r="W51" i="2"/>
  <c r="Z50" i="2"/>
  <c r="W50" i="2"/>
  <c r="Z49" i="2"/>
  <c r="W49" i="2"/>
  <c r="Z48" i="2"/>
  <c r="W48" i="2"/>
  <c r="Z47" i="2"/>
  <c r="W47" i="2"/>
  <c r="Z46" i="2"/>
  <c r="W46" i="2"/>
  <c r="Z45" i="2"/>
  <c r="W45" i="2"/>
  <c r="Z44" i="2"/>
  <c r="W44" i="2"/>
  <c r="Z43" i="2"/>
  <c r="W43" i="2"/>
  <c r="Z42" i="2"/>
  <c r="W42" i="2"/>
  <c r="Z41" i="2"/>
  <c r="W41" i="2"/>
  <c r="Z40" i="2"/>
  <c r="W40" i="2"/>
  <c r="Z39" i="2"/>
  <c r="W39" i="2"/>
  <c r="Z38" i="2"/>
  <c r="W38" i="2"/>
  <c r="Z37" i="2"/>
  <c r="W37" i="2"/>
  <c r="Z36" i="2"/>
  <c r="W36" i="2"/>
  <c r="Z35" i="2"/>
  <c r="W35" i="2"/>
  <c r="Z34" i="2"/>
  <c r="W34" i="2"/>
  <c r="Z33" i="2"/>
  <c r="W33" i="2"/>
  <c r="Z32" i="2"/>
  <c r="W32" i="2"/>
  <c r="Z31" i="2"/>
  <c r="W31" i="2"/>
  <c r="Z30" i="2"/>
  <c r="W30" i="2"/>
  <c r="Z29" i="2"/>
  <c r="W29" i="2"/>
  <c r="Z28" i="2"/>
  <c r="W28" i="2"/>
  <c r="Z27" i="2"/>
  <c r="W27" i="2"/>
  <c r="Z26" i="2"/>
  <c r="W26" i="2"/>
  <c r="Z25" i="2"/>
  <c r="W25" i="2"/>
  <c r="Z24" i="2"/>
  <c r="W24" i="2"/>
  <c r="Z23" i="2"/>
  <c r="W23" i="2"/>
  <c r="Z22" i="2"/>
  <c r="W22" i="2"/>
  <c r="Z21" i="2"/>
  <c r="W21" i="2"/>
  <c r="Z20" i="2"/>
  <c r="W20" i="2"/>
  <c r="Z19" i="2"/>
  <c r="W19" i="2"/>
  <c r="Z18" i="2"/>
  <c r="W18" i="2"/>
  <c r="Z17" i="2"/>
  <c r="W17" i="2"/>
  <c r="Z16" i="2"/>
  <c r="W16" i="2"/>
  <c r="Z15" i="2"/>
  <c r="W15" i="2"/>
  <c r="AH53" i="2" l="1"/>
  <c r="AH54" i="2" s="1"/>
  <c r="AD51" i="2"/>
  <c r="AH51" i="2"/>
  <c r="AH52" i="2" s="1"/>
  <c r="AH49" i="2"/>
  <c r="AH50" i="2" s="1"/>
  <c r="AD47" i="2"/>
  <c r="AH47" i="2"/>
  <c r="AH48" i="2" s="1"/>
  <c r="AH45" i="2"/>
  <c r="AH46" i="2" s="1"/>
  <c r="AD43" i="2"/>
  <c r="AH43" i="2"/>
  <c r="AH44" i="2" s="1"/>
  <c r="AH41" i="2"/>
  <c r="AH42" i="2" s="1"/>
  <c r="AD39" i="2"/>
  <c r="AH39" i="2"/>
  <c r="AH40" i="2" s="1"/>
  <c r="AH37" i="2"/>
  <c r="AH38" i="2" s="1"/>
  <c r="AD35" i="2"/>
  <c r="AH35" i="2"/>
  <c r="AH36" i="2" s="1"/>
  <c r="AH33" i="2"/>
  <c r="AH34" i="2" s="1"/>
  <c r="AD31" i="2"/>
  <c r="AH31" i="2"/>
  <c r="AH32" i="2" s="1"/>
  <c r="AH29" i="2"/>
  <c r="AH30" i="2" s="1"/>
  <c r="AD27" i="2"/>
  <c r="AH27" i="2"/>
  <c r="AH28" i="2" s="1"/>
  <c r="AD23" i="2"/>
  <c r="AH23" i="2"/>
  <c r="AH25" i="2" s="1"/>
  <c r="AH26" i="2" s="1"/>
  <c r="AD19" i="2"/>
  <c r="AH19" i="2"/>
  <c r="AH21" i="2" s="1"/>
  <c r="AH22" i="2" s="1"/>
  <c r="AH17" i="2"/>
  <c r="AH18" i="2" s="1"/>
  <c r="AD15" i="2"/>
  <c r="AH15" i="2"/>
  <c r="AH16" i="2" s="1"/>
  <c r="S51" i="2"/>
  <c r="T51" i="2" s="1"/>
  <c r="R51" i="2"/>
  <c r="Q51" i="2"/>
  <c r="P51" i="2"/>
  <c r="N51" i="2"/>
  <c r="M51" i="2"/>
  <c r="K51" i="2"/>
  <c r="D51" i="2"/>
  <c r="S47" i="2"/>
  <c r="T47" i="2" s="1"/>
  <c r="R47" i="2"/>
  <c r="Q47" i="2"/>
  <c r="P47" i="2"/>
  <c r="N47" i="2"/>
  <c r="M47" i="2"/>
  <c r="K47" i="2"/>
  <c r="D47" i="2"/>
  <c r="S43" i="2"/>
  <c r="T43" i="2" s="1"/>
  <c r="R43" i="2"/>
  <c r="Q43" i="2"/>
  <c r="P43" i="2"/>
  <c r="N43" i="2"/>
  <c r="M43" i="2"/>
  <c r="K43" i="2"/>
  <c r="D43" i="2"/>
  <c r="S39" i="2"/>
  <c r="T39" i="2" s="1"/>
  <c r="R39" i="2"/>
  <c r="Q39" i="2"/>
  <c r="P39" i="2"/>
  <c r="N39" i="2"/>
  <c r="M39" i="2"/>
  <c r="K39" i="2"/>
  <c r="D39" i="2"/>
  <c r="S35" i="2"/>
  <c r="T35" i="2" s="1"/>
  <c r="R35" i="2"/>
  <c r="Q35" i="2"/>
  <c r="P35" i="2"/>
  <c r="N35" i="2"/>
  <c r="M35" i="2"/>
  <c r="K35" i="2"/>
  <c r="D35" i="2"/>
  <c r="S31" i="2"/>
  <c r="T31" i="2" s="1"/>
  <c r="R31" i="2"/>
  <c r="Q31" i="2"/>
  <c r="P31" i="2"/>
  <c r="N31" i="2"/>
  <c r="M31" i="2"/>
  <c r="K31" i="2"/>
  <c r="D31" i="2"/>
  <c r="S27" i="2"/>
  <c r="T27" i="2" s="1"/>
  <c r="R27" i="2"/>
  <c r="Q27" i="2"/>
  <c r="P27" i="2"/>
  <c r="N27" i="2"/>
  <c r="M27" i="2"/>
  <c r="K27" i="2"/>
  <c r="D27" i="2"/>
  <c r="S23" i="2"/>
  <c r="T23" i="2" s="1"/>
  <c r="R23" i="2"/>
  <c r="Q23" i="2"/>
  <c r="P23" i="2"/>
  <c r="N23" i="2"/>
  <c r="M23" i="2"/>
  <c r="K23" i="2"/>
  <c r="D23" i="2"/>
  <c r="S19" i="2"/>
  <c r="T19" i="2" s="1"/>
  <c r="R19" i="2"/>
  <c r="Q19" i="2"/>
  <c r="P19" i="2"/>
  <c r="N19" i="2"/>
  <c r="M19" i="2"/>
  <c r="K19" i="2"/>
  <c r="D19" i="2"/>
  <c r="S15" i="2"/>
  <c r="T15" i="2" s="1"/>
  <c r="R15" i="2"/>
  <c r="Q15" i="2"/>
  <c r="P15" i="2"/>
  <c r="N15" i="2"/>
  <c r="M15" i="2"/>
  <c r="K15" i="2"/>
  <c r="D15" i="2"/>
  <c r="Z14" i="2"/>
  <c r="W14" i="2"/>
  <c r="Z13" i="2"/>
  <c r="W13" i="2"/>
  <c r="Z12" i="2"/>
  <c r="W12" i="2"/>
  <c r="Z11" i="2"/>
  <c r="W11" i="2"/>
  <c r="S11" i="2"/>
  <c r="T11" i="2" s="1"/>
  <c r="R11" i="2"/>
  <c r="Q11" i="2"/>
  <c r="P11" i="2"/>
  <c r="N11" i="2"/>
  <c r="M11" i="2"/>
  <c r="K11" i="2"/>
  <c r="D11" i="2"/>
  <c r="AD14" i="2" l="1"/>
  <c r="AD13" i="2"/>
  <c r="AE51" i="2"/>
  <c r="AF51" i="2"/>
  <c r="AE47" i="2"/>
  <c r="AF47" i="2"/>
  <c r="AE43" i="2"/>
  <c r="AF43" i="2"/>
  <c r="AE39" i="2"/>
  <c r="AF39" i="2"/>
  <c r="AE35" i="2"/>
  <c r="AF35" i="2"/>
  <c r="AE31" i="2"/>
  <c r="AF31" i="2"/>
  <c r="AE27" i="2"/>
  <c r="AF27" i="2"/>
  <c r="AE23" i="2"/>
  <c r="AF23" i="2"/>
  <c r="AH24" i="2"/>
  <c r="AE19" i="2"/>
  <c r="AF19" i="2"/>
  <c r="AH20" i="2"/>
  <c r="AE15" i="2"/>
  <c r="AF15" i="2"/>
  <c r="AD11" i="2"/>
  <c r="AH11" i="2"/>
  <c r="AH12" i="2" s="1"/>
  <c r="W8" i="2"/>
  <c r="Z9" i="2"/>
  <c r="Z10" i="2"/>
  <c r="W9" i="2"/>
  <c r="W10" i="2"/>
  <c r="W7" i="2"/>
  <c r="AD9" i="2" l="1"/>
  <c r="AG51" i="2"/>
  <c r="AJ51" i="2" s="1"/>
  <c r="AK51" i="2" s="1"/>
  <c r="AD52" i="2"/>
  <c r="AI51" i="2"/>
  <c r="AG47" i="2"/>
  <c r="AJ47" i="2" s="1"/>
  <c r="AK47" i="2" s="1"/>
  <c r="AD48" i="2"/>
  <c r="AI47" i="2"/>
  <c r="AG43" i="2"/>
  <c r="AJ43" i="2" s="1"/>
  <c r="AK43" i="2" s="1"/>
  <c r="AD44" i="2"/>
  <c r="AG39" i="2"/>
  <c r="AJ39" i="2" s="1"/>
  <c r="AK39" i="2" s="1"/>
  <c r="AD40" i="2"/>
  <c r="AI39" i="2"/>
  <c r="AG35" i="2"/>
  <c r="AJ35" i="2" s="1"/>
  <c r="AK35" i="2" s="1"/>
  <c r="AD36" i="2"/>
  <c r="AI35" i="2"/>
  <c r="AG31" i="2"/>
  <c r="AJ31" i="2" s="1"/>
  <c r="AK31" i="2" s="1"/>
  <c r="AD32" i="2"/>
  <c r="AI31" i="2"/>
  <c r="AG27" i="2"/>
  <c r="AJ27" i="2" s="1"/>
  <c r="AK27" i="2" s="1"/>
  <c r="AD28" i="2"/>
  <c r="AI27" i="2"/>
  <c r="AG23" i="2"/>
  <c r="AJ23" i="2" s="1"/>
  <c r="AK23" i="2" s="1"/>
  <c r="AD24" i="2"/>
  <c r="AG19" i="2"/>
  <c r="AJ19" i="2" s="1"/>
  <c r="AK19" i="2" s="1"/>
  <c r="AD20" i="2"/>
  <c r="AI19" i="2"/>
  <c r="AG15" i="2"/>
  <c r="AJ15" i="2" s="1"/>
  <c r="AK15" i="2" s="1"/>
  <c r="AD16" i="2"/>
  <c r="AI15" i="2"/>
  <c r="AH13" i="2"/>
  <c r="AH14" i="2" s="1"/>
  <c r="AE11" i="2"/>
  <c r="AF11" i="2"/>
  <c r="AI43" i="2" l="1"/>
  <c r="AI23" i="2"/>
  <c r="AE52" i="2"/>
  <c r="AF52" i="2"/>
  <c r="AE48" i="2"/>
  <c r="AF48" i="2"/>
  <c r="AE44" i="2"/>
  <c r="AF44" i="2"/>
  <c r="AE40" i="2"/>
  <c r="AF40" i="2"/>
  <c r="AE36" i="2"/>
  <c r="AF36" i="2"/>
  <c r="AE32" i="2"/>
  <c r="AF32" i="2"/>
  <c r="AE28" i="2"/>
  <c r="AF28" i="2"/>
  <c r="AE24" i="2"/>
  <c r="AF24" i="2"/>
  <c r="AE20" i="2"/>
  <c r="AF20" i="2"/>
  <c r="AE16" i="2"/>
  <c r="AF16" i="2"/>
  <c r="AG11" i="2"/>
  <c r="AI11" i="2" s="1"/>
  <c r="AD12" i="2"/>
  <c r="BB7" i="2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5" i="3"/>
  <c r="AJ11" i="2" l="1"/>
  <c r="AK11" i="2" s="1"/>
  <c r="AG52" i="2"/>
  <c r="AD53" i="2"/>
  <c r="AD54" i="2"/>
  <c r="AI52" i="2"/>
  <c r="AJ52" i="2"/>
  <c r="AK52" i="2" s="1"/>
  <c r="AG48" i="2"/>
  <c r="AI48" i="2" s="1"/>
  <c r="AD49" i="2"/>
  <c r="AD50" i="2"/>
  <c r="AG44" i="2"/>
  <c r="AI44" i="2" s="1"/>
  <c r="AD45" i="2"/>
  <c r="AD46" i="2"/>
  <c r="AJ44" i="2"/>
  <c r="AK44" i="2" s="1"/>
  <c r="AG40" i="2"/>
  <c r="AI40" i="2" s="1"/>
  <c r="AD41" i="2"/>
  <c r="AD42" i="2"/>
  <c r="AG36" i="2"/>
  <c r="AD37" i="2"/>
  <c r="AD38" i="2"/>
  <c r="AI36" i="2"/>
  <c r="AJ36" i="2"/>
  <c r="AK36" i="2" s="1"/>
  <c r="AG32" i="2"/>
  <c r="AI32" i="2" s="1"/>
  <c r="AD33" i="2"/>
  <c r="AD34" i="2"/>
  <c r="AG28" i="2"/>
  <c r="AI28" i="2" s="1"/>
  <c r="AD29" i="2"/>
  <c r="AD30" i="2"/>
  <c r="AJ28" i="2"/>
  <c r="AK28" i="2" s="1"/>
  <c r="AG24" i="2"/>
  <c r="AI24" i="2" s="1"/>
  <c r="AD25" i="2"/>
  <c r="AD26" i="2"/>
  <c r="AG20" i="2"/>
  <c r="AD21" i="2"/>
  <c r="AD22" i="2"/>
  <c r="AI20" i="2"/>
  <c r="AJ20" i="2"/>
  <c r="AK20" i="2" s="1"/>
  <c r="AG16" i="2"/>
  <c r="AI16" i="2" s="1"/>
  <c r="AD17" i="2"/>
  <c r="AD18" i="2"/>
  <c r="AE12" i="2"/>
  <c r="AF12" i="2"/>
  <c r="D7" i="2"/>
  <c r="M7" i="2"/>
  <c r="N7" i="2"/>
  <c r="AD7" i="2" s="1"/>
  <c r="P7" i="2"/>
  <c r="Q7" i="2"/>
  <c r="R7" i="2"/>
  <c r="AH7" i="2" s="1"/>
  <c r="S7" i="2"/>
  <c r="T7" i="2" s="1"/>
  <c r="AJ24" i="2" l="1"/>
  <c r="AK24" i="2" s="1"/>
  <c r="AJ40" i="2"/>
  <c r="AK40" i="2" s="1"/>
  <c r="AJ48" i="2"/>
  <c r="AK48" i="2" s="1"/>
  <c r="AJ16" i="2"/>
  <c r="AK16" i="2" s="1"/>
  <c r="AJ32" i="2"/>
  <c r="AK32" i="2" s="1"/>
  <c r="AE53" i="2"/>
  <c r="AF53" i="2"/>
  <c r="AG53" i="2" s="1"/>
  <c r="AE54" i="2"/>
  <c r="AF54" i="2"/>
  <c r="AG54" i="2" s="1"/>
  <c r="AE49" i="2"/>
  <c r="AF49" i="2"/>
  <c r="AG49" i="2" s="1"/>
  <c r="AE50" i="2"/>
  <c r="AF50" i="2"/>
  <c r="AG50" i="2" s="1"/>
  <c r="AE45" i="2"/>
  <c r="AF45" i="2"/>
  <c r="AG45" i="2" s="1"/>
  <c r="AE46" i="2"/>
  <c r="AF46" i="2"/>
  <c r="AG46" i="2" s="1"/>
  <c r="AE41" i="2"/>
  <c r="AF41" i="2"/>
  <c r="AG41" i="2" s="1"/>
  <c r="AE42" i="2"/>
  <c r="AF42" i="2"/>
  <c r="AG42" i="2" s="1"/>
  <c r="AE37" i="2"/>
  <c r="AF37" i="2"/>
  <c r="AG37" i="2" s="1"/>
  <c r="AE38" i="2"/>
  <c r="AF38" i="2"/>
  <c r="AG38" i="2" s="1"/>
  <c r="AE33" i="2"/>
  <c r="AF33" i="2"/>
  <c r="AG33" i="2" s="1"/>
  <c r="AE34" i="2"/>
  <c r="AF34" i="2"/>
  <c r="AG34" i="2" s="1"/>
  <c r="AE29" i="2"/>
  <c r="AF29" i="2"/>
  <c r="AG29" i="2" s="1"/>
  <c r="AE30" i="2"/>
  <c r="AF30" i="2"/>
  <c r="AG30" i="2" s="1"/>
  <c r="AE25" i="2"/>
  <c r="AF25" i="2"/>
  <c r="AG25" i="2" s="1"/>
  <c r="AE26" i="2"/>
  <c r="AF26" i="2"/>
  <c r="AG26" i="2" s="1"/>
  <c r="AE21" i="2"/>
  <c r="AF21" i="2"/>
  <c r="AG21" i="2" s="1"/>
  <c r="AE22" i="2"/>
  <c r="AF22" i="2"/>
  <c r="AG22" i="2" s="1"/>
  <c r="AE17" i="2"/>
  <c r="AF17" i="2"/>
  <c r="AG17" i="2" s="1"/>
  <c r="AE18" i="2"/>
  <c r="AF18" i="2"/>
  <c r="AG18" i="2" s="1"/>
  <c r="AG12" i="2"/>
  <c r="AI12" i="2" s="1"/>
  <c r="AJ12" i="2"/>
  <c r="AK12" i="2" s="1"/>
  <c r="AH8" i="2"/>
  <c r="AH9" i="2" s="1"/>
  <c r="AH10" i="2" s="1"/>
  <c r="AE7" i="2"/>
  <c r="AF7" i="2"/>
  <c r="BR7" i="2"/>
  <c r="CC7" i="2"/>
  <c r="BX7" i="2"/>
  <c r="AI54" i="2" l="1"/>
  <c r="AJ54" i="2"/>
  <c r="AK54" i="2" s="1"/>
  <c r="AI53" i="2"/>
  <c r="AJ53" i="2"/>
  <c r="AK53" i="2" s="1"/>
  <c r="AI50" i="2"/>
  <c r="AJ50" i="2"/>
  <c r="AK50" i="2" s="1"/>
  <c r="AI49" i="2"/>
  <c r="AJ49" i="2"/>
  <c r="AK49" i="2" s="1"/>
  <c r="AI46" i="2"/>
  <c r="AJ46" i="2"/>
  <c r="AK46" i="2" s="1"/>
  <c r="AI45" i="2"/>
  <c r="AJ45" i="2"/>
  <c r="AK45" i="2" s="1"/>
  <c r="AI42" i="2"/>
  <c r="AJ42" i="2"/>
  <c r="AK42" i="2" s="1"/>
  <c r="AI41" i="2"/>
  <c r="AJ41" i="2"/>
  <c r="AK41" i="2" s="1"/>
  <c r="AI38" i="2"/>
  <c r="AJ38" i="2"/>
  <c r="AK38" i="2" s="1"/>
  <c r="AI37" i="2"/>
  <c r="AJ37" i="2"/>
  <c r="AK37" i="2" s="1"/>
  <c r="AI34" i="2"/>
  <c r="AJ34" i="2"/>
  <c r="AK34" i="2" s="1"/>
  <c r="AI33" i="2"/>
  <c r="AJ33" i="2"/>
  <c r="AK33" i="2" s="1"/>
  <c r="AI30" i="2"/>
  <c r="AJ30" i="2"/>
  <c r="AK30" i="2" s="1"/>
  <c r="AI29" i="2"/>
  <c r="AJ29" i="2"/>
  <c r="AK29" i="2" s="1"/>
  <c r="AI26" i="2"/>
  <c r="AJ26" i="2"/>
  <c r="AK26" i="2" s="1"/>
  <c r="AI25" i="2"/>
  <c r="AJ25" i="2"/>
  <c r="AK25" i="2" s="1"/>
  <c r="AI22" i="2"/>
  <c r="AJ22" i="2"/>
  <c r="AK22" i="2" s="1"/>
  <c r="AI21" i="2"/>
  <c r="AJ21" i="2"/>
  <c r="AK21" i="2" s="1"/>
  <c r="AI18" i="2"/>
  <c r="AJ18" i="2"/>
  <c r="AK18" i="2" s="1"/>
  <c r="AI17" i="2"/>
  <c r="AJ17" i="2"/>
  <c r="AK17" i="2" s="1"/>
  <c r="AE13" i="2"/>
  <c r="AF13" i="2"/>
  <c r="AG13" i="2" s="1"/>
  <c r="AE14" i="2"/>
  <c r="AF14" i="2"/>
  <c r="AG14" i="2" s="1"/>
  <c r="AG7" i="2"/>
  <c r="AI7" i="2" s="1"/>
  <c r="AD8" i="2"/>
  <c r="AT7" i="2"/>
  <c r="AU7" i="2" s="1"/>
  <c r="AS7" i="2"/>
  <c r="AR7" i="2" s="1"/>
  <c r="BW7" i="2"/>
  <c r="AI14" i="2" l="1"/>
  <c r="AJ14" i="2"/>
  <c r="AK14" i="2" s="1"/>
  <c r="AI13" i="2"/>
  <c r="AJ13" i="2"/>
  <c r="AK13" i="2" s="1"/>
  <c r="AJ7" i="2"/>
  <c r="AK7" i="2" s="1"/>
  <c r="AF8" i="2"/>
  <c r="AE8" i="2"/>
  <c r="D23" i="3"/>
  <c r="D24" i="3" s="1"/>
  <c r="C24" i="3" s="1"/>
  <c r="AG8" i="2" l="1"/>
  <c r="AJ8" i="2" s="1"/>
  <c r="AK8" i="2" s="1"/>
  <c r="AI8" i="2" l="1"/>
  <c r="AE9" i="2"/>
  <c r="AF9" i="2"/>
  <c r="AG9" i="2" l="1"/>
  <c r="AJ9" i="2" s="1"/>
  <c r="AK9" i="2" s="1"/>
  <c r="AD10" i="2"/>
  <c r="AI9" i="2" l="1"/>
  <c r="AE10" i="2"/>
  <c r="AF10" i="2"/>
  <c r="AG10" i="2" s="1"/>
  <c r="AJ10" i="2" l="1"/>
  <c r="AK10" i="2" s="1"/>
  <c r="A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jrobl</author>
  </authors>
  <commentList>
    <comment ref="O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jrobl:</t>
        </r>
        <r>
          <rPr>
            <sz val="9"/>
            <color indexed="81"/>
            <rFont val="Tahoma"/>
            <family val="2"/>
          </rPr>
          <t xml:space="preserve">
Para Calcular el impacto de los riesgos de corrupción Revise la pestaña Impacto R.C.</t>
        </r>
      </text>
    </comment>
    <comment ref="I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jrobl:</t>
        </r>
        <r>
          <rPr>
            <sz val="9"/>
            <color indexed="81"/>
            <rFont val="Tahoma"/>
            <family val="2"/>
          </rPr>
          <t xml:space="preserve">
La redacción inicia con posibilidad de + impacto+causa inmediata+causa raiz
</t>
        </r>
      </text>
    </comment>
  </commentList>
</comments>
</file>

<file path=xl/sharedStrings.xml><?xml version="1.0" encoding="utf-8"?>
<sst xmlns="http://schemas.openxmlformats.org/spreadsheetml/2006/main" count="555" uniqueCount="264">
  <si>
    <t>Proceso</t>
  </si>
  <si>
    <t>Objetivo</t>
  </si>
  <si>
    <t>CODIGO</t>
  </si>
  <si>
    <t>DE</t>
  </si>
  <si>
    <t>CO</t>
  </si>
  <si>
    <t>SO</t>
  </si>
  <si>
    <t>GT</t>
  </si>
  <si>
    <t>ED</t>
  </si>
  <si>
    <t>SL</t>
  </si>
  <si>
    <t>GO</t>
  </si>
  <si>
    <t>GF</t>
  </si>
  <si>
    <t>TH</t>
  </si>
  <si>
    <t>JU</t>
  </si>
  <si>
    <t>RF</t>
  </si>
  <si>
    <t>TI</t>
  </si>
  <si>
    <t>EM</t>
  </si>
  <si>
    <t>Seleccione</t>
  </si>
  <si>
    <t>Despacho</t>
  </si>
  <si>
    <t>Oficina de Comunicaciones y Relación con el Ciudadano</t>
  </si>
  <si>
    <t>Secretaría de Desarrollo Social</t>
  </si>
  <si>
    <t>Secretaría de Infraestructura</t>
  </si>
  <si>
    <t>Secretaría de Educación</t>
  </si>
  <si>
    <t>Secretaría de Salud</t>
  </si>
  <si>
    <t>Secretaría de Gobierno</t>
  </si>
  <si>
    <t>Secretaría de Hacienda</t>
  </si>
  <si>
    <t>Dirección de Gestión Humana</t>
  </si>
  <si>
    <t>Secretaría Jurídica</t>
  </si>
  <si>
    <t>Dirección de Recursos Físicos y Gestión Documental</t>
  </si>
  <si>
    <t>Dirección de Gestión Tecnológica</t>
  </si>
  <si>
    <t>Oficina de Control Interno de Gestión</t>
  </si>
  <si>
    <t>Direccionamiento Estrategico</t>
  </si>
  <si>
    <t>Pendiente por Definir</t>
  </si>
  <si>
    <t>Oficina de Desarrollo Institucional</t>
  </si>
  <si>
    <t>Secretaría de Cultura y Turismo</t>
  </si>
  <si>
    <t>Secretaría de Ambiente, Minas, Desarrollo Rural y Protección Animal</t>
  </si>
  <si>
    <t>Oficina de Control Interno Disciplinario</t>
  </si>
  <si>
    <t>Gestión de las Comunicaciones y Relación con el Ciudadano</t>
  </si>
  <si>
    <t>Oficina de Gestión del Riesgo</t>
  </si>
  <si>
    <t>Dirección de Desarrollo Económico</t>
  </si>
  <si>
    <t>Secretaría de Movilidad</t>
  </si>
  <si>
    <t>Gestión del Desarrollo Social</t>
  </si>
  <si>
    <t>Secretaría de Planeación</t>
  </si>
  <si>
    <t>Dirección de Gestión catastral</t>
  </si>
  <si>
    <t>Gestión Integral del Territorio</t>
  </si>
  <si>
    <t>Oficina del SISBEN</t>
  </si>
  <si>
    <t>Dirección de Ordenamiento Territorial</t>
  </si>
  <si>
    <t>Gestión de la Educación</t>
  </si>
  <si>
    <t>Gestión de la Salud</t>
  </si>
  <si>
    <t>Gestión Gobierno</t>
  </si>
  <si>
    <t>Gestión Financiera</t>
  </si>
  <si>
    <t>FRECUENCIA Y PROBABILIDAD</t>
  </si>
  <si>
    <t>Clasificación del riesgo</t>
  </si>
  <si>
    <t>Gestión Humana y SST</t>
  </si>
  <si>
    <t>NIVEL</t>
  </si>
  <si>
    <t>FRECUENCIA</t>
  </si>
  <si>
    <t>%</t>
  </si>
  <si>
    <t>Gestión Jurídica y Contractual</t>
  </si>
  <si>
    <t>Ejecución y administración de procesos</t>
  </si>
  <si>
    <t>Pérdidas derivadas de errores en la ejecución y administración de procesos</t>
  </si>
  <si>
    <t>Gestión de Recursos Físicos y Documental</t>
  </si>
  <si>
    <t>MUY BAJA</t>
  </si>
  <si>
    <t xml:space="preserve">La actividad que conlleva el riesgo se ejecuta como máximos 2 veces por año </t>
  </si>
  <si>
    <t>Fraude externo</t>
  </si>
  <si>
    <t>Pérdida derivada de actos de fraude por personas ajenas a la organización (no participa personal de la entidad).</t>
  </si>
  <si>
    <t>Gestión TICS</t>
  </si>
  <si>
    <t>BAJA</t>
  </si>
  <si>
    <t xml:space="preserve">La actividad que conlleva el riesgo se ejecuta de 3 a 24 veces por año </t>
  </si>
  <si>
    <t xml:space="preserve">Fraude Interno
</t>
  </si>
  <si>
    <t xml:space="preserve">Pérdida debido a actos de fraude, actuaciones irregulares, comisión de hechos delictivos abuso de confianza, apropiación indebida, incumplimiento de regulaciones legales o internas de la entidad en las cuales está involucrado por lo menos 1 participante interno de la organización, son realizadas de forma intencional y/o con ánimo de lucro para sí mismo o para terceros.
</t>
  </si>
  <si>
    <t>Evaluación Mejora Y Control</t>
  </si>
  <si>
    <t>MEDIA</t>
  </si>
  <si>
    <t xml:space="preserve">La actividad que conlleva el riesgo se ejecuta de 24 a 500 veces por año </t>
  </si>
  <si>
    <t>Fallas tecnológicas</t>
  </si>
  <si>
    <t>Errores en hardware, software, telecomunicaciones, interrupción de servicios básicos.</t>
  </si>
  <si>
    <t>ALTA</t>
  </si>
  <si>
    <t>La actividad que conlleva el riesgo se ejecuta mínimo 500 veces al año y máximo 5000 veces por año</t>
  </si>
  <si>
    <t>Relaciones laborales</t>
  </si>
  <si>
    <t>Pérdidas que surgen de acciones contrarias a las leyes o acuerdos de empleo, salud o seguridad, del pago de demandas por daños personales o de discriminación.</t>
  </si>
  <si>
    <t>MUY ALTA</t>
  </si>
  <si>
    <t>La actividad que conlleva el riesgo se ejecuta más de 5000 veces al año</t>
  </si>
  <si>
    <t xml:space="preserve">Usuarios, productos y prácticas
</t>
  </si>
  <si>
    <t xml:space="preserve">Fallas negligentes o involuntarias de las obligaciones frente a los usuarios y que impiden satisfacer una obligación profesional frente a éstos.
</t>
  </si>
  <si>
    <t>Daños a activos fijos/eventos externos</t>
  </si>
  <si>
    <t>Pérdida por daños o extravíos de los activos fijos por desastres naturales u otros riesgos/eventos externos como atentados, vandalismo, orden público</t>
  </si>
  <si>
    <t>IMPACTO Y AFECTACIÓN</t>
  </si>
  <si>
    <t>AFECTACIÓN ECONÓMICA</t>
  </si>
  <si>
    <t>REPUTACIONAL</t>
  </si>
  <si>
    <t>ZONA DE RIESGO</t>
  </si>
  <si>
    <t>PROBABILIDAD</t>
  </si>
  <si>
    <t>IMPACTO</t>
  </si>
  <si>
    <t>PROB + IMPAC</t>
  </si>
  <si>
    <t>ZONA</t>
  </si>
  <si>
    <t>LEVE</t>
  </si>
  <si>
    <t xml:space="preserve">Afectación menor a 10 SMLMV . </t>
  </si>
  <si>
    <t>El riesgo afecta la imagen de algún área de la organización.</t>
  </si>
  <si>
    <t>MUY BAJA-LEVE</t>
  </si>
  <si>
    <t>BAJO</t>
  </si>
  <si>
    <t>MENOR</t>
  </si>
  <si>
    <t xml:space="preserve">Entre 10 y 50 SMLMV . </t>
  </si>
  <si>
    <t xml:space="preserve">El riesgo afecta la imagen de la entidad
internamente, de conocimiento general nivel interno, de junta directiva y accionistas y/o de proveedores.
</t>
  </si>
  <si>
    <t>MUY BAJA-MENOR</t>
  </si>
  <si>
    <t>MODERADO</t>
  </si>
  <si>
    <t xml:space="preserve">Entre 50 y 100 SMLMV . </t>
  </si>
  <si>
    <t xml:space="preserve">El l riesgo afecta la imagen de la entidad con algunos usuarios de relevancia frente al logro de los objetivos.
</t>
  </si>
  <si>
    <t>MUY BAJA-MODERADO</t>
  </si>
  <si>
    <t>Tipos</t>
  </si>
  <si>
    <t>Gestión</t>
  </si>
  <si>
    <t>Seguridad_de_la_información</t>
  </si>
  <si>
    <t>Corrupción</t>
  </si>
  <si>
    <t>MAYOR</t>
  </si>
  <si>
    <t xml:space="preserve">Entre 100 y 500 SMLMV . </t>
  </si>
  <si>
    <t xml:space="preserve">El l riesgo afecta la imagen de la entidad con efecto publicitario sostenido a nivel de sector administrativo, nivel departamental o municipal.
</t>
  </si>
  <si>
    <t>MUY BAJA-MAYOR</t>
  </si>
  <si>
    <t>ALTO</t>
  </si>
  <si>
    <t>Probabilidad</t>
  </si>
  <si>
    <t>CATASTRÓFICO</t>
  </si>
  <si>
    <t xml:space="preserve">Mayor a 500 SMLMV . </t>
  </si>
  <si>
    <t>El riesgo afecta la imagen de la entidad a nivel nacional, con efecto publicitario sostenido a nivel país</t>
  </si>
  <si>
    <t>MUY BAJA-CATASTRÓFICO</t>
  </si>
  <si>
    <t>EXTREMO</t>
  </si>
  <si>
    <t>Impacto</t>
  </si>
  <si>
    <t>BAJA-LEVE</t>
  </si>
  <si>
    <t>BAJA-MENOR</t>
  </si>
  <si>
    <t>Fiscal</t>
  </si>
  <si>
    <t>BAJA-MODERADO</t>
  </si>
  <si>
    <t>Edidencia</t>
  </si>
  <si>
    <t>Tipo</t>
  </si>
  <si>
    <t>Documentacion</t>
  </si>
  <si>
    <t>Implementación</t>
  </si>
  <si>
    <t>frecuencia</t>
  </si>
  <si>
    <t>Valoración_Impacto</t>
  </si>
  <si>
    <t>Gestión.</t>
  </si>
  <si>
    <t>Corrupción.</t>
  </si>
  <si>
    <t>Seguridad.</t>
  </si>
  <si>
    <t>BAJA-MAYOR</t>
  </si>
  <si>
    <t>Con registro</t>
  </si>
  <si>
    <t>Continua</t>
  </si>
  <si>
    <t>BAJA-CATASTRÓFICO</t>
  </si>
  <si>
    <t>Sin registro</t>
  </si>
  <si>
    <t>Preventivo</t>
  </si>
  <si>
    <t>Documentado</t>
  </si>
  <si>
    <t>Automático</t>
  </si>
  <si>
    <t>Aleatoria</t>
  </si>
  <si>
    <t>MEDIA-LEVE</t>
  </si>
  <si>
    <t>Detectivo</t>
  </si>
  <si>
    <t>Sin documentar</t>
  </si>
  <si>
    <t>Manual</t>
  </si>
  <si>
    <t>MEDIA-MENOR</t>
  </si>
  <si>
    <t>Correctivo</t>
  </si>
  <si>
    <t>MEDIA-MODERADO</t>
  </si>
  <si>
    <t>MEDIA-MAYOR</t>
  </si>
  <si>
    <t>Preventivo-Automático</t>
  </si>
  <si>
    <t>MEDIA-CATASTRÓFICO</t>
  </si>
  <si>
    <t>Preventivo-Manual</t>
  </si>
  <si>
    <t>ALTA-LEVE</t>
  </si>
  <si>
    <t>Detectivo-Automático</t>
  </si>
  <si>
    <t>Tratamiento</t>
  </si>
  <si>
    <t>SELECCIONE</t>
  </si>
  <si>
    <t>ALTA-MENOR</t>
  </si>
  <si>
    <t>Detectivo-Manual</t>
  </si>
  <si>
    <t>SI</t>
  </si>
  <si>
    <t>ALTA-MODERADO</t>
  </si>
  <si>
    <t>Correctivo-Automático</t>
  </si>
  <si>
    <t>Asumir</t>
  </si>
  <si>
    <t>NO</t>
  </si>
  <si>
    <t>ALTA-MAYOR</t>
  </si>
  <si>
    <t>Correctivo-Manual</t>
  </si>
  <si>
    <t>Reducuir</t>
  </si>
  <si>
    <t>ALTA-CATASTRÓFICO</t>
  </si>
  <si>
    <t>Evitar</t>
  </si>
  <si>
    <t>MUY ALTA-LEVE</t>
  </si>
  <si>
    <t>Frecuencia</t>
  </si>
  <si>
    <t>Evidencia</t>
  </si>
  <si>
    <t>Tranferir o compartir</t>
  </si>
  <si>
    <t>MUY ALTA-MENOR</t>
  </si>
  <si>
    <t>MUY ALTA-MODERADO</t>
  </si>
  <si>
    <t>Con Registro</t>
  </si>
  <si>
    <t>MUY ALTA-MAYOR</t>
  </si>
  <si>
    <t>Sin Registro</t>
  </si>
  <si>
    <t>MUY ALTA-CATASTRÓFICO</t>
  </si>
  <si>
    <t>Muy baja</t>
  </si>
  <si>
    <t>leve</t>
  </si>
  <si>
    <t>Baja</t>
  </si>
  <si>
    <t>Menor</t>
  </si>
  <si>
    <t xml:space="preserve">media </t>
  </si>
  <si>
    <t>Moderado</t>
  </si>
  <si>
    <t>alta</t>
  </si>
  <si>
    <t>Mayor</t>
  </si>
  <si>
    <t>muy alta</t>
  </si>
  <si>
    <t>Catastrofico</t>
  </si>
  <si>
    <t>ASUMIR</t>
  </si>
  <si>
    <t xml:space="preserve">REDUCIR, EVITAR, TRANSFERIR O COMPARTIR </t>
  </si>
  <si>
    <t>DIRECCIONAMIENTO ESTRATEGICO</t>
  </si>
  <si>
    <t>Codigo</t>
  </si>
  <si>
    <t>DE-FR-034</t>
  </si>
  <si>
    <t>Versión</t>
  </si>
  <si>
    <t>1.0</t>
  </si>
  <si>
    <t xml:space="preserve">FORMATO IDENTIFICACIÓN DE RIESGOS     </t>
  </si>
  <si>
    <t>Fecha</t>
  </si>
  <si>
    <t>CONTROLES</t>
  </si>
  <si>
    <t>Probabilidad inherente</t>
  </si>
  <si>
    <t>Impacto inherente</t>
  </si>
  <si>
    <t>Zona  Mapa Riesgos</t>
  </si>
  <si>
    <t>Atributos</t>
  </si>
  <si>
    <t>N°</t>
  </si>
  <si>
    <t>Tipo de Riesgo</t>
  </si>
  <si>
    <t>Codigo del proceso</t>
  </si>
  <si>
    <t>Área o Dependencia</t>
  </si>
  <si>
    <t>Impacto (¿Qué?)</t>
  </si>
  <si>
    <t xml:space="preserve"> Causa inmediata ( ¿Cómo?)</t>
  </si>
  <si>
    <t>Causa raíz (¿Por qué?)</t>
  </si>
  <si>
    <t xml:space="preserve">Descripción del riesgo </t>
  </si>
  <si>
    <t>Clasificación riesgo</t>
  </si>
  <si>
    <t>Descipción de la clasificación</t>
  </si>
  <si>
    <t>Nivel</t>
  </si>
  <si>
    <t xml:space="preserve">Frecuencia </t>
  </si>
  <si>
    <t>Afectación económica</t>
  </si>
  <si>
    <t>Reputacional</t>
  </si>
  <si>
    <t xml:space="preserve"> % </t>
  </si>
  <si>
    <t>Probabilidad - Impacto</t>
  </si>
  <si>
    <t>Zona de riesgo inherente</t>
  </si>
  <si>
    <t>Descripción del control</t>
  </si>
  <si>
    <t>Afectación</t>
  </si>
  <si>
    <t>Documentación</t>
  </si>
  <si>
    <t>Registro</t>
  </si>
  <si>
    <t>Probabilidad Residual</t>
  </si>
  <si>
    <t>Probabilidad Residual Final</t>
  </si>
  <si>
    <t>Impacto Residual Final</t>
  </si>
  <si>
    <t>Zona de Riesgo Final</t>
  </si>
  <si>
    <t>Zona en  el mapa de riesgos</t>
  </si>
  <si>
    <t>Plan de tratamiento (Aplica en materialización del riesgo)</t>
  </si>
  <si>
    <t>Responsable (cargo del lider del proceso)</t>
  </si>
  <si>
    <t>Fecha de cumplimiento del control o de las acciones</t>
  </si>
  <si>
    <t>INDICADOR CLAVE DE DESEMPEÑO</t>
  </si>
  <si>
    <t>RESTA PROB</t>
  </si>
  <si>
    <t>RESTA IMP</t>
  </si>
  <si>
    <t>PROBABILIDAD RESIDUAL</t>
  </si>
  <si>
    <t>IMPACTO RESIDUAL</t>
  </si>
  <si>
    <t>Afecatción</t>
  </si>
  <si>
    <t>Probabilidad.</t>
  </si>
  <si>
    <t>Impacto.</t>
  </si>
  <si>
    <t>Rango de Probabilidad</t>
  </si>
  <si>
    <t>Rango de Impacto</t>
  </si>
  <si>
    <t>MEDICIÓN DEL IMPACTO RIESGOS DE CORRUPCIÓN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</si>
  <si>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</si>
  <si>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</si>
  <si>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</si>
  <si>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</si>
  <si>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</si>
  <si>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</si>
  <si>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</si>
  <si>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 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</si>
  <si>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</si>
  <si>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</si>
  <si>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</si>
  <si>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</si>
  <si>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</si>
  <si>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</si>
  <si>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</si>
  <si>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</si>
  <si>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</si>
  <si>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</si>
  <si>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¿Generar daño ambiental?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</si>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</sst>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  <xf numFmtId="0" fontId="8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9" fontId="0" fillId="0" borderId="0" xfId="0" applyNumberFormat="1"/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/>
    <xf numFmtId="0" fontId="3" fillId="0" borderId="0" xfId="0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9" fontId="3" fillId="0" borderId="1" xfId="7" applyFont="1" applyBorder="1" applyAlignment="1" applyProtection="1">
      <alignment horizontal="center" vertical="center" wrapText="1"/>
      <protection locked="0"/>
    </xf>
    <xf numFmtId="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1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9" fontId="3" fillId="0" borderId="1" xfId="7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2" fillId="8" borderId="2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8">
    <cellStyle name="Normal" xfId="0" builtinId="0"/>
    <cellStyle name="Normal 11" xfId="4" xr:uid="{A2F02C75-FDE8-4E75-BB60-4C4E46869190}"/>
    <cellStyle name="Normal 2" xfId="5" xr:uid="{C2CEC1F3-AAFF-492A-B289-356560568783}"/>
    <cellStyle name="Normal 2 2" xfId="1" xr:uid="{00000000-0005-0000-0000-000001000000}"/>
    <cellStyle name="Normal 3 2" xfId="2" xr:uid="{00000000-0005-0000-0000-000002000000}"/>
    <cellStyle name="Normal 6" xfId="6" xr:uid="{A6728FBD-05B2-4D31-8E9B-667C4BA78823}"/>
    <cellStyle name="Porcentaje" xfId="7" builtinId="5"/>
    <cellStyle name="Porcentaje 2" xfId="3" xr:uid="{00000000-0005-0000-0000-000004000000}"/>
  </cellStyles>
  <dxfs count="5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ED8B"/>
      <color rgb="FFEEC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</xdr:colOff>
      <xdr:row>0</xdr:row>
      <xdr:rowOff>35719</xdr:rowOff>
    </xdr:from>
    <xdr:to>
      <xdr:col>2</xdr:col>
      <xdr:colOff>1035843</xdr:colOff>
      <xdr:row>2</xdr:row>
      <xdr:rowOff>178594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5120C9-FB34-4CBC-80A9-C2C714690D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5719"/>
          <a:ext cx="166687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S82"/>
  <sheetViews>
    <sheetView workbookViewId="0">
      <selection activeCell="C72" sqref="C72"/>
    </sheetView>
  </sheetViews>
  <sheetFormatPr defaultColWidth="11.42578125" defaultRowHeight="15"/>
  <cols>
    <col min="2" max="2" width="23.85546875" customWidth="1"/>
    <col min="3" max="3" width="19.28515625" customWidth="1"/>
    <col min="4" max="4" width="23.85546875" customWidth="1"/>
    <col min="7" max="7" width="33.7109375" customWidth="1"/>
    <col min="8" max="8" width="13.140625" customWidth="1"/>
    <col min="11" max="11" width="52.85546875" customWidth="1"/>
    <col min="12" max="12" width="22.5703125" customWidth="1"/>
    <col min="13" max="13" width="21.140625" customWidth="1"/>
    <col min="14" max="14" width="25.140625" customWidth="1"/>
    <col min="15" max="15" width="20.5703125" customWidth="1"/>
    <col min="16" max="16" width="20.7109375" customWidth="1"/>
    <col min="17" max="17" width="18.140625" customWidth="1"/>
    <col min="18" max="18" width="20.140625" customWidth="1"/>
    <col min="19" max="19" width="34.85546875" customWidth="1"/>
    <col min="20" max="20" width="11.42578125" customWidth="1"/>
  </cols>
  <sheetData>
    <row r="2" spans="2:19">
      <c r="B2" t="s">
        <v>0</v>
      </c>
      <c r="C2" t="s">
        <v>1</v>
      </c>
      <c r="E2" t="s">
        <v>0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</row>
    <row r="3" spans="2:19">
      <c r="B3" t="s">
        <v>16</v>
      </c>
      <c r="C3" t="s">
        <v>16</v>
      </c>
      <c r="E3" t="s">
        <v>16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</row>
    <row r="4" spans="2:19">
      <c r="B4" t="s">
        <v>30</v>
      </c>
      <c r="C4" t="s">
        <v>31</v>
      </c>
      <c r="E4" t="s">
        <v>30</v>
      </c>
      <c r="F4" t="s">
        <v>3</v>
      </c>
      <c r="G4" t="s">
        <v>32</v>
      </c>
      <c r="I4" t="s">
        <v>33</v>
      </c>
      <c r="J4" t="s">
        <v>34</v>
      </c>
      <c r="S4" t="s">
        <v>35</v>
      </c>
    </row>
    <row r="5" spans="2:19">
      <c r="B5" t="s">
        <v>36</v>
      </c>
      <c r="C5" t="s">
        <v>31</v>
      </c>
      <c r="E5" t="s">
        <v>36</v>
      </c>
      <c r="F5" t="s">
        <v>4</v>
      </c>
      <c r="G5" t="s">
        <v>37</v>
      </c>
      <c r="I5" t="s">
        <v>38</v>
      </c>
      <c r="J5" t="s">
        <v>39</v>
      </c>
    </row>
    <row r="6" spans="2:19">
      <c r="B6" t="s">
        <v>40</v>
      </c>
      <c r="C6" t="s">
        <v>31</v>
      </c>
      <c r="E6" t="s">
        <v>40</v>
      </c>
      <c r="F6" t="s">
        <v>5</v>
      </c>
      <c r="G6" t="s">
        <v>41</v>
      </c>
      <c r="J6" t="s">
        <v>42</v>
      </c>
    </row>
    <row r="7" spans="2:19">
      <c r="B7" t="s">
        <v>43</v>
      </c>
      <c r="C7" t="s">
        <v>31</v>
      </c>
      <c r="E7" t="s">
        <v>43</v>
      </c>
      <c r="F7" t="s">
        <v>6</v>
      </c>
      <c r="G7" t="s">
        <v>44</v>
      </c>
      <c r="J7" t="s">
        <v>45</v>
      </c>
    </row>
    <row r="8" spans="2:19">
      <c r="B8" t="s">
        <v>46</v>
      </c>
      <c r="C8" t="s">
        <v>31</v>
      </c>
      <c r="E8" t="s">
        <v>46</v>
      </c>
      <c r="F8" t="s">
        <v>7</v>
      </c>
      <c r="J8" t="s">
        <v>37</v>
      </c>
    </row>
    <row r="9" spans="2:19">
      <c r="B9" t="s">
        <v>47</v>
      </c>
      <c r="C9" t="s">
        <v>31</v>
      </c>
      <c r="E9" t="s">
        <v>47</v>
      </c>
      <c r="F9" t="s">
        <v>8</v>
      </c>
    </row>
    <row r="10" spans="2:19">
      <c r="B10" t="s">
        <v>48</v>
      </c>
      <c r="C10" t="s">
        <v>31</v>
      </c>
      <c r="E10" t="s">
        <v>48</v>
      </c>
      <c r="F10" t="s">
        <v>9</v>
      </c>
    </row>
    <row r="11" spans="2:19">
      <c r="B11" t="s">
        <v>49</v>
      </c>
      <c r="C11" t="s">
        <v>31</v>
      </c>
      <c r="E11" t="s">
        <v>49</v>
      </c>
      <c r="F11" t="s">
        <v>10</v>
      </c>
      <c r="G11" s="32" t="s">
        <v>50</v>
      </c>
      <c r="H11" s="32"/>
      <c r="I11" s="32"/>
      <c r="K11" s="32" t="s">
        <v>51</v>
      </c>
      <c r="L11" s="32"/>
    </row>
    <row r="12" spans="2:19">
      <c r="B12" t="s">
        <v>52</v>
      </c>
      <c r="C12" t="s">
        <v>31</v>
      </c>
      <c r="E12" t="s">
        <v>52</v>
      </c>
      <c r="F12" t="s">
        <v>11</v>
      </c>
      <c r="G12" t="s">
        <v>53</v>
      </c>
      <c r="H12" t="s">
        <v>54</v>
      </c>
      <c r="I12" t="s">
        <v>55</v>
      </c>
      <c r="K12" t="s">
        <v>16</v>
      </c>
    </row>
    <row r="13" spans="2:19">
      <c r="B13" t="s">
        <v>56</v>
      </c>
      <c r="C13" t="s">
        <v>31</v>
      </c>
      <c r="E13" t="s">
        <v>56</v>
      </c>
      <c r="F13" t="s">
        <v>12</v>
      </c>
      <c r="G13" t="s">
        <v>16</v>
      </c>
      <c r="H13" t="s">
        <v>16</v>
      </c>
      <c r="I13" t="s">
        <v>16</v>
      </c>
      <c r="K13" t="s">
        <v>57</v>
      </c>
      <c r="L13" t="s">
        <v>58</v>
      </c>
    </row>
    <row r="14" spans="2:19">
      <c r="B14" t="s">
        <v>59</v>
      </c>
      <c r="C14" t="s">
        <v>31</v>
      </c>
      <c r="E14" t="s">
        <v>59</v>
      </c>
      <c r="F14" t="s">
        <v>13</v>
      </c>
      <c r="G14" t="s">
        <v>60</v>
      </c>
      <c r="H14" t="s">
        <v>61</v>
      </c>
      <c r="I14" s="1">
        <v>0.2</v>
      </c>
      <c r="K14" t="s">
        <v>62</v>
      </c>
      <c r="L14" t="s">
        <v>63</v>
      </c>
    </row>
    <row r="15" spans="2:19">
      <c r="B15" t="s">
        <v>64</v>
      </c>
      <c r="C15" t="s">
        <v>31</v>
      </c>
      <c r="E15" t="s">
        <v>64</v>
      </c>
      <c r="F15" t="s">
        <v>14</v>
      </c>
      <c r="G15" t="s">
        <v>65</v>
      </c>
      <c r="H15" t="s">
        <v>66</v>
      </c>
      <c r="I15" s="1">
        <v>0.4</v>
      </c>
      <c r="K15" t="s">
        <v>67</v>
      </c>
      <c r="L15" t="s">
        <v>68</v>
      </c>
    </row>
    <row r="16" spans="2:19">
      <c r="B16" t="s">
        <v>69</v>
      </c>
      <c r="C16" t="s">
        <v>31</v>
      </c>
      <c r="E16" t="s">
        <v>69</v>
      </c>
      <c r="F16" t="s">
        <v>15</v>
      </c>
      <c r="G16" t="s">
        <v>70</v>
      </c>
      <c r="H16" t="s">
        <v>71</v>
      </c>
      <c r="I16" s="1">
        <v>0.6</v>
      </c>
      <c r="K16" t="s">
        <v>72</v>
      </c>
      <c r="L16" t="s">
        <v>73</v>
      </c>
    </row>
    <row r="17" spans="1:15">
      <c r="C17" t="s">
        <v>31</v>
      </c>
      <c r="G17" t="s">
        <v>74</v>
      </c>
      <c r="H17" t="s">
        <v>75</v>
      </c>
      <c r="I17" s="1">
        <v>0.8</v>
      </c>
      <c r="K17" t="s">
        <v>76</v>
      </c>
      <c r="L17" t="s">
        <v>77</v>
      </c>
    </row>
    <row r="18" spans="1:15">
      <c r="G18" t="s">
        <v>78</v>
      </c>
      <c r="H18" t="s">
        <v>79</v>
      </c>
      <c r="I18" s="1">
        <v>1</v>
      </c>
      <c r="K18" t="s">
        <v>80</v>
      </c>
      <c r="L18" t="s">
        <v>81</v>
      </c>
    </row>
    <row r="19" spans="1:15">
      <c r="K19" t="s">
        <v>82</v>
      </c>
      <c r="L19" t="s">
        <v>83</v>
      </c>
    </row>
    <row r="20" spans="1:15">
      <c r="K20">
        <v>0</v>
      </c>
    </row>
    <row r="21" spans="1:15">
      <c r="G21" s="32" t="s">
        <v>84</v>
      </c>
      <c r="H21" s="32"/>
      <c r="I21" s="32"/>
      <c r="J21" s="32"/>
    </row>
    <row r="22" spans="1:15">
      <c r="G22" t="s">
        <v>53</v>
      </c>
      <c r="H22" t="s">
        <v>85</v>
      </c>
      <c r="I22" t="s">
        <v>86</v>
      </c>
      <c r="J22" t="s">
        <v>55</v>
      </c>
      <c r="L22" s="32" t="s">
        <v>87</v>
      </c>
      <c r="M22" s="32"/>
      <c r="N22" s="32"/>
      <c r="O22" s="32"/>
    </row>
    <row r="23" spans="1:15">
      <c r="G23" t="s">
        <v>16</v>
      </c>
      <c r="H23" t="s">
        <v>16</v>
      </c>
      <c r="I23" t="s">
        <v>16</v>
      </c>
      <c r="J23" t="s">
        <v>16</v>
      </c>
      <c r="L23" t="s">
        <v>88</v>
      </c>
      <c r="M23" t="s">
        <v>89</v>
      </c>
      <c r="N23" t="s">
        <v>90</v>
      </c>
      <c r="O23" t="s">
        <v>91</v>
      </c>
    </row>
    <row r="24" spans="1:15">
      <c r="G24" t="s">
        <v>92</v>
      </c>
      <c r="H24" t="s">
        <v>93</v>
      </c>
      <c r="I24" t="s">
        <v>94</v>
      </c>
      <c r="J24" s="1">
        <v>0.2</v>
      </c>
      <c r="L24" t="s">
        <v>60</v>
      </c>
      <c r="M24" t="s">
        <v>92</v>
      </c>
      <c r="N24" t="s">
        <v>95</v>
      </c>
      <c r="O24" t="s">
        <v>96</v>
      </c>
    </row>
    <row r="25" spans="1:15">
      <c r="G25" t="s">
        <v>97</v>
      </c>
      <c r="H25" t="s">
        <v>98</v>
      </c>
      <c r="I25" t="s">
        <v>99</v>
      </c>
      <c r="J25" s="1">
        <v>0.4</v>
      </c>
      <c r="L25" t="s">
        <v>60</v>
      </c>
      <c r="M25" t="s">
        <v>97</v>
      </c>
      <c r="N25" t="s">
        <v>100</v>
      </c>
      <c r="O25" t="s">
        <v>96</v>
      </c>
    </row>
    <row r="26" spans="1:15">
      <c r="G26" t="s">
        <v>101</v>
      </c>
      <c r="H26" t="s">
        <v>102</v>
      </c>
      <c r="I26" t="s">
        <v>103</v>
      </c>
      <c r="J26" s="1">
        <v>0.6</v>
      </c>
      <c r="L26" t="s">
        <v>60</v>
      </c>
      <c r="M26" t="s">
        <v>101</v>
      </c>
      <c r="N26" t="s">
        <v>104</v>
      </c>
      <c r="O26" t="s">
        <v>101</v>
      </c>
    </row>
    <row r="27" spans="1:15">
      <c r="B27" t="s">
        <v>105</v>
      </c>
      <c r="C27" t="s">
        <v>106</v>
      </c>
      <c r="D27" t="s">
        <v>107</v>
      </c>
      <c r="E27" t="s">
        <v>108</v>
      </c>
      <c r="G27" t="s">
        <v>109</v>
      </c>
      <c r="H27" t="s">
        <v>110</v>
      </c>
      <c r="I27" t="s">
        <v>111</v>
      </c>
      <c r="J27" s="1">
        <v>0.8</v>
      </c>
      <c r="L27" t="s">
        <v>60</v>
      </c>
      <c r="M27" t="s">
        <v>109</v>
      </c>
      <c r="N27" t="s">
        <v>112</v>
      </c>
      <c r="O27" t="s">
        <v>113</v>
      </c>
    </row>
    <row r="28" spans="1:15">
      <c r="B28" t="s">
        <v>106</v>
      </c>
      <c r="C28" t="s">
        <v>114</v>
      </c>
      <c r="D28" t="s">
        <v>114</v>
      </c>
      <c r="E28" t="s">
        <v>114</v>
      </c>
      <c r="G28" t="s">
        <v>115</v>
      </c>
      <c r="H28" t="s">
        <v>116</v>
      </c>
      <c r="I28" t="s">
        <v>117</v>
      </c>
      <c r="J28" s="1">
        <v>1</v>
      </c>
      <c r="L28" t="s">
        <v>60</v>
      </c>
      <c r="M28" t="s">
        <v>115</v>
      </c>
      <c r="N28" t="s">
        <v>118</v>
      </c>
      <c r="O28" t="s">
        <v>119</v>
      </c>
    </row>
    <row r="29" spans="1:15">
      <c r="B29" t="s">
        <v>107</v>
      </c>
      <c r="C29" t="s">
        <v>120</v>
      </c>
      <c r="D29" t="s">
        <v>120</v>
      </c>
      <c r="L29" t="s">
        <v>65</v>
      </c>
      <c r="M29" t="s">
        <v>92</v>
      </c>
      <c r="N29" t="s">
        <v>121</v>
      </c>
      <c r="O29" t="s">
        <v>96</v>
      </c>
    </row>
    <row r="30" spans="1:15">
      <c r="B30" t="s">
        <v>108</v>
      </c>
      <c r="L30" t="s">
        <v>65</v>
      </c>
      <c r="M30" t="s">
        <v>97</v>
      </c>
      <c r="N30" t="s">
        <v>122</v>
      </c>
      <c r="O30" t="s">
        <v>101</v>
      </c>
    </row>
    <row r="31" spans="1:15">
      <c r="B31" t="s">
        <v>123</v>
      </c>
      <c r="L31" t="s">
        <v>65</v>
      </c>
      <c r="M31" t="s">
        <v>101</v>
      </c>
      <c r="N31" t="s">
        <v>124</v>
      </c>
      <c r="O31" t="s">
        <v>101</v>
      </c>
    </row>
    <row r="32" spans="1:15">
      <c r="A32" t="s">
        <v>125</v>
      </c>
      <c r="B32" t="s">
        <v>126</v>
      </c>
      <c r="C32" t="s">
        <v>127</v>
      </c>
      <c r="D32" t="s">
        <v>128</v>
      </c>
      <c r="E32" t="s">
        <v>129</v>
      </c>
      <c r="F32" t="s">
        <v>130</v>
      </c>
      <c r="G32" t="s">
        <v>131</v>
      </c>
      <c r="H32" t="s">
        <v>132</v>
      </c>
      <c r="I32" t="s">
        <v>133</v>
      </c>
      <c r="L32" t="s">
        <v>65</v>
      </c>
      <c r="M32" t="s">
        <v>109</v>
      </c>
      <c r="N32" t="s">
        <v>134</v>
      </c>
      <c r="O32" t="s">
        <v>113</v>
      </c>
    </row>
    <row r="33" spans="1:15">
      <c r="A33" t="s">
        <v>135</v>
      </c>
      <c r="B33" t="s">
        <v>16</v>
      </c>
      <c r="D33" t="s">
        <v>16</v>
      </c>
      <c r="E33" t="s">
        <v>136</v>
      </c>
      <c r="F33" t="s">
        <v>131</v>
      </c>
      <c r="G33" t="s">
        <v>92</v>
      </c>
      <c r="H33" t="s">
        <v>101</v>
      </c>
      <c r="I33" t="s">
        <v>92</v>
      </c>
      <c r="L33" t="s">
        <v>65</v>
      </c>
      <c r="M33" t="s">
        <v>115</v>
      </c>
      <c r="N33" t="s">
        <v>137</v>
      </c>
      <c r="O33" t="s">
        <v>119</v>
      </c>
    </row>
    <row r="34" spans="1:15">
      <c r="A34" t="s">
        <v>138</v>
      </c>
      <c r="B34" t="s">
        <v>139</v>
      </c>
      <c r="C34" t="s">
        <v>140</v>
      </c>
      <c r="D34" t="s">
        <v>141</v>
      </c>
      <c r="E34" t="s">
        <v>142</v>
      </c>
      <c r="F34" t="s">
        <v>132</v>
      </c>
      <c r="G34" t="s">
        <v>97</v>
      </c>
      <c r="H34" t="s">
        <v>109</v>
      </c>
      <c r="I34" t="s">
        <v>97</v>
      </c>
      <c r="L34" t="s">
        <v>70</v>
      </c>
      <c r="M34" t="s">
        <v>92</v>
      </c>
      <c r="N34" t="s">
        <v>143</v>
      </c>
      <c r="O34" t="s">
        <v>101</v>
      </c>
    </row>
    <row r="35" spans="1:15">
      <c r="B35" t="s">
        <v>144</v>
      </c>
      <c r="C35" t="s">
        <v>145</v>
      </c>
      <c r="D35" t="s">
        <v>146</v>
      </c>
      <c r="F35" t="s">
        <v>133</v>
      </c>
      <c r="G35" t="s">
        <v>101</v>
      </c>
      <c r="H35" t="s">
        <v>115</v>
      </c>
      <c r="I35" t="s">
        <v>101</v>
      </c>
      <c r="L35" t="s">
        <v>70</v>
      </c>
      <c r="M35" t="s">
        <v>97</v>
      </c>
      <c r="N35" t="s">
        <v>147</v>
      </c>
      <c r="O35" t="s">
        <v>101</v>
      </c>
    </row>
    <row r="36" spans="1:15">
      <c r="B36" t="s">
        <v>148</v>
      </c>
      <c r="G36" t="s">
        <v>109</v>
      </c>
      <c r="I36" t="s">
        <v>109</v>
      </c>
      <c r="L36" t="s">
        <v>70</v>
      </c>
      <c r="M36" t="s">
        <v>101</v>
      </c>
      <c r="N36" t="s">
        <v>149</v>
      </c>
      <c r="O36" t="s">
        <v>101</v>
      </c>
    </row>
    <row r="37" spans="1:15">
      <c r="G37" t="s">
        <v>115</v>
      </c>
      <c r="I37" t="s">
        <v>115</v>
      </c>
      <c r="L37" t="s">
        <v>70</v>
      </c>
      <c r="M37" t="s">
        <v>109</v>
      </c>
      <c r="N37" t="s">
        <v>150</v>
      </c>
      <c r="O37" t="s">
        <v>113</v>
      </c>
    </row>
    <row r="38" spans="1:15">
      <c r="B38" t="s">
        <v>139</v>
      </c>
      <c r="C38" t="s">
        <v>141</v>
      </c>
      <c r="D38" t="s">
        <v>151</v>
      </c>
      <c r="E38">
        <v>0.5</v>
      </c>
      <c r="L38" t="s">
        <v>70</v>
      </c>
      <c r="M38" t="s">
        <v>115</v>
      </c>
      <c r="N38" t="s">
        <v>152</v>
      </c>
      <c r="O38" t="s">
        <v>119</v>
      </c>
    </row>
    <row r="39" spans="1:15">
      <c r="B39" t="s">
        <v>139</v>
      </c>
      <c r="C39" t="s">
        <v>146</v>
      </c>
      <c r="D39" t="s">
        <v>153</v>
      </c>
      <c r="E39">
        <v>0.4</v>
      </c>
      <c r="L39" t="s">
        <v>74</v>
      </c>
      <c r="M39" t="s">
        <v>92</v>
      </c>
      <c r="N39" t="s">
        <v>154</v>
      </c>
      <c r="O39" t="s">
        <v>101</v>
      </c>
    </row>
    <row r="40" spans="1:15">
      <c r="B40" t="s">
        <v>144</v>
      </c>
      <c r="C40" t="s">
        <v>141</v>
      </c>
      <c r="D40" t="s">
        <v>155</v>
      </c>
      <c r="E40">
        <v>0.4</v>
      </c>
      <c r="G40" t="s">
        <v>156</v>
      </c>
      <c r="I40" t="s">
        <v>157</v>
      </c>
      <c r="L40" t="s">
        <v>74</v>
      </c>
      <c r="M40" t="s">
        <v>97</v>
      </c>
      <c r="N40" t="s">
        <v>158</v>
      </c>
      <c r="O40" t="s">
        <v>101</v>
      </c>
    </row>
    <row r="41" spans="1:15">
      <c r="B41" t="s">
        <v>144</v>
      </c>
      <c r="C41" t="s">
        <v>146</v>
      </c>
      <c r="D41" t="s">
        <v>159</v>
      </c>
      <c r="E41">
        <v>0.3</v>
      </c>
      <c r="G41" t="s">
        <v>16</v>
      </c>
      <c r="I41" t="s">
        <v>160</v>
      </c>
      <c r="L41" t="s">
        <v>74</v>
      </c>
      <c r="M41" t="s">
        <v>101</v>
      </c>
      <c r="N41" t="s">
        <v>161</v>
      </c>
      <c r="O41" t="s">
        <v>113</v>
      </c>
    </row>
    <row r="42" spans="1:15">
      <c r="B42" t="s">
        <v>148</v>
      </c>
      <c r="C42" t="s">
        <v>141</v>
      </c>
      <c r="D42" t="s">
        <v>162</v>
      </c>
      <c r="E42">
        <v>0.35</v>
      </c>
      <c r="G42" t="s">
        <v>163</v>
      </c>
      <c r="I42" t="s">
        <v>164</v>
      </c>
      <c r="L42" t="s">
        <v>74</v>
      </c>
      <c r="M42" t="s">
        <v>109</v>
      </c>
      <c r="N42" t="s">
        <v>165</v>
      </c>
      <c r="O42" t="s">
        <v>113</v>
      </c>
    </row>
    <row r="43" spans="1:15">
      <c r="B43" t="s">
        <v>148</v>
      </c>
      <c r="C43" t="s">
        <v>146</v>
      </c>
      <c r="D43" t="s">
        <v>166</v>
      </c>
      <c r="E43">
        <v>0.25</v>
      </c>
      <c r="G43" t="s">
        <v>167</v>
      </c>
      <c r="L43" t="s">
        <v>74</v>
      </c>
      <c r="M43" t="s">
        <v>115</v>
      </c>
      <c r="N43" t="s">
        <v>168</v>
      </c>
      <c r="O43" t="s">
        <v>119</v>
      </c>
    </row>
    <row r="44" spans="1:15">
      <c r="G44" t="s">
        <v>169</v>
      </c>
      <c r="L44" t="s">
        <v>78</v>
      </c>
      <c r="M44" t="s">
        <v>92</v>
      </c>
      <c r="N44" t="s">
        <v>170</v>
      </c>
      <c r="O44" t="s">
        <v>113</v>
      </c>
    </row>
    <row r="45" spans="1:15">
      <c r="B45" t="s">
        <v>171</v>
      </c>
      <c r="D45" t="s">
        <v>172</v>
      </c>
      <c r="G45" t="s">
        <v>173</v>
      </c>
      <c r="L45" t="s">
        <v>78</v>
      </c>
      <c r="M45" t="s">
        <v>97</v>
      </c>
      <c r="N45" t="s">
        <v>174</v>
      </c>
      <c r="O45" t="s">
        <v>113</v>
      </c>
    </row>
    <row r="46" spans="1:15">
      <c r="B46" t="s">
        <v>16</v>
      </c>
      <c r="D46" t="s">
        <v>16</v>
      </c>
      <c r="L46" t="s">
        <v>78</v>
      </c>
      <c r="M46" t="s">
        <v>101</v>
      </c>
      <c r="N46" t="s">
        <v>175</v>
      </c>
      <c r="O46" t="s">
        <v>113</v>
      </c>
    </row>
    <row r="47" spans="1:15">
      <c r="B47" t="s">
        <v>142</v>
      </c>
      <c r="D47" t="s">
        <v>176</v>
      </c>
      <c r="L47" t="s">
        <v>78</v>
      </c>
      <c r="M47" t="s">
        <v>109</v>
      </c>
      <c r="N47" t="s">
        <v>177</v>
      </c>
      <c r="O47" t="s">
        <v>113</v>
      </c>
    </row>
    <row r="48" spans="1:15">
      <c r="B48" t="s">
        <v>136</v>
      </c>
      <c r="D48" t="s">
        <v>178</v>
      </c>
      <c r="L48" t="s">
        <v>78</v>
      </c>
      <c r="M48" t="s">
        <v>115</v>
      </c>
      <c r="N48" t="s">
        <v>179</v>
      </c>
      <c r="O48" t="s">
        <v>119</v>
      </c>
    </row>
    <row r="51" spans="2:3">
      <c r="B51" s="4" t="s">
        <v>180</v>
      </c>
      <c r="C51" s="4" t="s">
        <v>181</v>
      </c>
    </row>
    <row r="52" spans="2:3">
      <c r="B52" s="4" t="s">
        <v>182</v>
      </c>
      <c r="C52" s="4" t="s">
        <v>183</v>
      </c>
    </row>
    <row r="53" spans="2:3">
      <c r="B53" s="4" t="s">
        <v>184</v>
      </c>
      <c r="C53" s="4" t="s">
        <v>185</v>
      </c>
    </row>
    <row r="54" spans="2:3">
      <c r="B54" s="4" t="s">
        <v>186</v>
      </c>
      <c r="C54" s="4" t="s">
        <v>187</v>
      </c>
    </row>
    <row r="55" spans="2:3">
      <c r="B55" s="4" t="s">
        <v>188</v>
      </c>
      <c r="C55" s="4" t="s">
        <v>189</v>
      </c>
    </row>
    <row r="58" spans="2:3">
      <c r="B58" t="s">
        <v>95</v>
      </c>
      <c r="C58" t="s">
        <v>190</v>
      </c>
    </row>
    <row r="59" spans="2:3">
      <c r="B59" t="s">
        <v>100</v>
      </c>
      <c r="C59" t="s">
        <v>190</v>
      </c>
    </row>
    <row r="60" spans="2:3">
      <c r="B60" t="s">
        <v>104</v>
      </c>
      <c r="C60" t="s">
        <v>190</v>
      </c>
    </row>
    <row r="61" spans="2:3">
      <c r="B61" t="s">
        <v>112</v>
      </c>
      <c r="C61" t="s">
        <v>191</v>
      </c>
    </row>
    <row r="62" spans="2:3">
      <c r="B62" t="s">
        <v>118</v>
      </c>
      <c r="C62" t="s">
        <v>191</v>
      </c>
    </row>
    <row r="63" spans="2:3">
      <c r="B63" t="s">
        <v>121</v>
      </c>
      <c r="C63" t="s">
        <v>191</v>
      </c>
    </row>
    <row r="64" spans="2:3">
      <c r="B64" t="s">
        <v>122</v>
      </c>
      <c r="C64" t="s">
        <v>191</v>
      </c>
    </row>
    <row r="65" spans="2:3">
      <c r="B65" t="s">
        <v>124</v>
      </c>
      <c r="C65" t="s">
        <v>191</v>
      </c>
    </row>
    <row r="66" spans="2:3">
      <c r="B66" t="s">
        <v>134</v>
      </c>
      <c r="C66" t="s">
        <v>191</v>
      </c>
    </row>
    <row r="67" spans="2:3">
      <c r="B67" t="s">
        <v>137</v>
      </c>
      <c r="C67" t="s">
        <v>191</v>
      </c>
    </row>
    <row r="68" spans="2:3">
      <c r="B68" t="s">
        <v>143</v>
      </c>
      <c r="C68" t="s">
        <v>191</v>
      </c>
    </row>
    <row r="69" spans="2:3">
      <c r="B69" t="s">
        <v>147</v>
      </c>
      <c r="C69" t="s">
        <v>191</v>
      </c>
    </row>
    <row r="70" spans="2:3">
      <c r="B70" t="s">
        <v>149</v>
      </c>
      <c r="C70" t="s">
        <v>191</v>
      </c>
    </row>
    <row r="71" spans="2:3">
      <c r="B71" t="s">
        <v>150</v>
      </c>
      <c r="C71" t="s">
        <v>191</v>
      </c>
    </row>
    <row r="72" spans="2:3">
      <c r="B72" t="s">
        <v>152</v>
      </c>
      <c r="C72" t="s">
        <v>191</v>
      </c>
    </row>
    <row r="73" spans="2:3">
      <c r="B73" t="s">
        <v>154</v>
      </c>
      <c r="C73" t="s">
        <v>191</v>
      </c>
    </row>
    <row r="74" spans="2:3">
      <c r="B74" t="s">
        <v>158</v>
      </c>
      <c r="C74" t="s">
        <v>191</v>
      </c>
    </row>
    <row r="75" spans="2:3">
      <c r="B75" t="s">
        <v>161</v>
      </c>
      <c r="C75" t="s">
        <v>191</v>
      </c>
    </row>
    <row r="76" spans="2:3">
      <c r="B76" t="s">
        <v>165</v>
      </c>
      <c r="C76" t="s">
        <v>191</v>
      </c>
    </row>
    <row r="77" spans="2:3">
      <c r="B77" t="s">
        <v>168</v>
      </c>
      <c r="C77" t="s">
        <v>191</v>
      </c>
    </row>
    <row r="78" spans="2:3">
      <c r="B78" t="s">
        <v>170</v>
      </c>
      <c r="C78" t="s">
        <v>191</v>
      </c>
    </row>
    <row r="79" spans="2:3">
      <c r="B79" t="s">
        <v>174</v>
      </c>
      <c r="C79" t="s">
        <v>191</v>
      </c>
    </row>
    <row r="80" spans="2:3">
      <c r="B80" t="s">
        <v>175</v>
      </c>
      <c r="C80" t="s">
        <v>191</v>
      </c>
    </row>
    <row r="81" spans="2:3">
      <c r="B81" t="s">
        <v>177</v>
      </c>
      <c r="C81" t="s">
        <v>191</v>
      </c>
    </row>
    <row r="82" spans="2:3">
      <c r="B82" t="s">
        <v>179</v>
      </c>
      <c r="C82" t="s">
        <v>191</v>
      </c>
    </row>
  </sheetData>
  <customSheetViews>
    <customSheetView guid="{2420ED42-5EE9-4731-9E79-939D3714CB02}" showFormulas="1" state="hidden" topLeftCell="L21">
      <selection activeCell="O27" sqref="O27"/>
      <pageMargins left="0" right="0" top="0" bottom="0" header="0" footer="0"/>
    </customSheetView>
  </customSheetViews>
  <mergeCells count="4">
    <mergeCell ref="G11:I11"/>
    <mergeCell ref="K11:L11"/>
    <mergeCell ref="G21:J21"/>
    <mergeCell ref="L22:O22"/>
  </mergeCells>
  <conditionalFormatting sqref="F4:F16 G7:G8">
    <cfRule type="duplicateValues" dxfId="53" priority="2"/>
  </conditionalFormatting>
  <conditionalFormatting sqref="G3">
    <cfRule type="duplicateValues" dxfId="5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DP54"/>
  <sheetViews>
    <sheetView tabSelected="1" topLeftCell="I1" zoomScale="70" zoomScaleNormal="70" workbookViewId="0">
      <selection activeCell="AB7" sqref="AB7"/>
    </sheetView>
  </sheetViews>
  <sheetFormatPr defaultColWidth="0" defaultRowHeight="15"/>
  <cols>
    <col min="1" max="1" width="5.28515625" style="4" customWidth="1"/>
    <col min="2" max="2" width="14.140625" style="4" customWidth="1"/>
    <col min="3" max="3" width="16.5703125" style="4" customWidth="1"/>
    <col min="4" max="4" width="10.28515625" style="4" hidden="1" customWidth="1"/>
    <col min="5" max="5" width="16.140625" style="4" customWidth="1"/>
    <col min="6" max="6" width="20.28515625" style="4" customWidth="1"/>
    <col min="7" max="7" width="26.85546875" style="4" customWidth="1"/>
    <col min="8" max="8" width="29.28515625" style="4" customWidth="1"/>
    <col min="9" max="9" width="42.85546875" style="4" customWidth="1"/>
    <col min="10" max="10" width="21.42578125" style="4" bestFit="1" customWidth="1"/>
    <col min="11" max="11" width="18.5703125" style="4" customWidth="1"/>
    <col min="12" max="12" width="24.7109375" style="4" customWidth="1"/>
    <col min="13" max="13" width="19.5703125" style="4" customWidth="1"/>
    <col min="14" max="14" width="11.42578125" style="4" hidden="1" customWidth="1"/>
    <col min="15" max="15" width="23.42578125" style="4" customWidth="1"/>
    <col min="16" max="16" width="11" style="4" customWidth="1"/>
    <col min="17" max="17" width="31.42578125" style="4" customWidth="1"/>
    <col min="18" max="18" width="11.42578125" style="4" hidden="1" customWidth="1"/>
    <col min="19" max="19" width="21.28515625" style="4" customWidth="1"/>
    <col min="20" max="20" width="15.85546875" style="4" customWidth="1"/>
    <col min="21" max="21" width="4.7109375" style="4" customWidth="1"/>
    <col min="22" max="22" width="37.28515625" style="4" customWidth="1"/>
    <col min="23" max="23" width="14.28515625" style="4" hidden="1" customWidth="1"/>
    <col min="24" max="24" width="10.42578125" style="4" customWidth="1"/>
    <col min="25" max="25" width="16.5703125" style="4" customWidth="1"/>
    <col min="26" max="26" width="21.140625" style="4" hidden="1" customWidth="1"/>
    <col min="27" max="27" width="18.42578125" style="4" customWidth="1"/>
    <col min="28" max="28" width="13.7109375" style="4" customWidth="1"/>
    <col min="29" max="29" width="13.28515625" style="4" customWidth="1"/>
    <col min="30" max="30" width="21.5703125" style="4" hidden="1" customWidth="1"/>
    <col min="31" max="31" width="20" style="4" hidden="1" customWidth="1"/>
    <col min="32" max="32" width="13.7109375" style="4" hidden="1" customWidth="1"/>
    <col min="33" max="33" width="10.28515625" style="4" hidden="1" customWidth="1"/>
    <col min="34" max="34" width="14.28515625" style="4" hidden="1" customWidth="1"/>
    <col min="35" max="35" width="21.28515625" style="4" customWidth="1"/>
    <col min="36" max="36" width="27.5703125" style="4" customWidth="1"/>
    <col min="37" max="37" width="21.140625" style="4" customWidth="1"/>
    <col min="38" max="38" width="47" style="4" customWidth="1"/>
    <col min="39" max="39" width="18.7109375" style="4" customWidth="1"/>
    <col min="40" max="40" width="14.140625" style="4" customWidth="1"/>
    <col min="41" max="41" width="18.140625" style="4" customWidth="1"/>
    <col min="42" max="49" width="11.42578125" style="4" hidden="1" customWidth="1"/>
    <col min="50" max="50" width="13.42578125" style="4" hidden="1" customWidth="1"/>
    <col min="51" max="53" width="11.42578125" style="4" hidden="1" customWidth="1"/>
    <col min="54" max="54" width="14.28515625" style="4" hidden="1" customWidth="1"/>
    <col min="55" max="61" width="11.42578125" style="4" hidden="1" customWidth="1"/>
    <col min="62" max="102" width="0" style="4" hidden="1" customWidth="1"/>
    <col min="103" max="16324" width="0" style="4" hidden="1"/>
    <col min="16325" max="16332" width="11.42578125" style="4" hidden="1"/>
    <col min="16333" max="16333" width="13.42578125" style="4" hidden="1"/>
    <col min="16334" max="16336" width="11.42578125" style="4" hidden="1"/>
    <col min="16337" max="16337" width="14.28515625" style="4" hidden="1"/>
    <col min="16338" max="16344" width="11.42578125" style="4" hidden="1"/>
    <col min="16345" max="16384" width="0" style="4" hidden="1"/>
  </cols>
  <sheetData>
    <row r="1" spans="1:81" ht="20.25" customHeight="1">
      <c r="A1" s="38"/>
      <c r="B1" s="38"/>
      <c r="C1" s="38"/>
      <c r="D1" s="38"/>
      <c r="E1" s="38"/>
      <c r="F1" s="41" t="s">
        <v>192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10" t="s">
        <v>193</v>
      </c>
      <c r="AO1" s="25" t="s">
        <v>194</v>
      </c>
    </row>
    <row r="2" spans="1:81" ht="20.25" customHeight="1">
      <c r="A2" s="38"/>
      <c r="B2" s="38"/>
      <c r="C2" s="38"/>
      <c r="D2" s="38"/>
      <c r="E2" s="38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10" t="s">
        <v>195</v>
      </c>
      <c r="AO2" s="9" t="s">
        <v>196</v>
      </c>
    </row>
    <row r="3" spans="1:81" ht="20.25" customHeight="1">
      <c r="A3" s="38"/>
      <c r="B3" s="38"/>
      <c r="C3" s="38"/>
      <c r="D3" s="38"/>
      <c r="E3" s="38"/>
      <c r="F3" s="40" t="s">
        <v>197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10" t="s">
        <v>198</v>
      </c>
      <c r="AO3" s="11">
        <v>45462</v>
      </c>
    </row>
    <row r="4" spans="1:81" ht="18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4" t="s">
        <v>199</v>
      </c>
      <c r="W4" s="44"/>
      <c r="X4" s="44"/>
      <c r="Y4" s="44"/>
      <c r="Z4" s="44"/>
      <c r="AA4" s="44"/>
      <c r="AB4" s="44"/>
      <c r="AC4" s="44"/>
      <c r="AD4" s="31"/>
      <c r="AE4" s="31"/>
      <c r="AF4" s="31"/>
      <c r="AG4" s="31"/>
      <c r="AH4" s="31"/>
      <c r="AI4" s="39"/>
      <c r="AJ4" s="39"/>
      <c r="AK4" s="39"/>
      <c r="AL4" s="39"/>
      <c r="AM4" s="39"/>
      <c r="AN4" s="39"/>
      <c r="AO4" s="39"/>
    </row>
    <row r="5" spans="1:81" ht="15.6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42" t="s">
        <v>200</v>
      </c>
      <c r="M5" s="42"/>
      <c r="N5" s="42"/>
      <c r="O5" s="42" t="s">
        <v>201</v>
      </c>
      <c r="P5" s="42"/>
      <c r="Q5" s="42"/>
      <c r="R5" s="42"/>
      <c r="S5" s="42" t="s">
        <v>202</v>
      </c>
      <c r="T5" s="42"/>
      <c r="U5" s="42"/>
      <c r="V5" s="5"/>
      <c r="W5" s="6"/>
      <c r="X5" s="45" t="s">
        <v>203</v>
      </c>
      <c r="Y5" s="45"/>
      <c r="Z5" s="45"/>
      <c r="AA5" s="45"/>
      <c r="AB5" s="45"/>
      <c r="AC5" s="45"/>
      <c r="AD5" s="31"/>
      <c r="AE5" s="31"/>
      <c r="AF5" s="31"/>
      <c r="AG5" s="31"/>
      <c r="AH5" s="31"/>
      <c r="AI5" s="39"/>
      <c r="AJ5" s="39"/>
      <c r="AK5" s="39"/>
      <c r="AL5" s="39"/>
      <c r="AM5" s="39"/>
      <c r="AN5" s="39"/>
      <c r="AO5" s="39"/>
      <c r="BZ5" s="4" t="s">
        <v>106</v>
      </c>
      <c r="CA5" s="4" t="s">
        <v>131</v>
      </c>
    </row>
    <row r="6" spans="1:81" s="7" customFormat="1" ht="74.25" customHeight="1">
      <c r="A6" s="29" t="s">
        <v>204</v>
      </c>
      <c r="B6" s="28" t="s">
        <v>205</v>
      </c>
      <c r="C6" s="28" t="s">
        <v>0</v>
      </c>
      <c r="D6" s="28" t="s">
        <v>206</v>
      </c>
      <c r="E6" s="28" t="s">
        <v>207</v>
      </c>
      <c r="F6" s="28" t="s">
        <v>208</v>
      </c>
      <c r="G6" s="28" t="s">
        <v>209</v>
      </c>
      <c r="H6" s="28" t="s">
        <v>210</v>
      </c>
      <c r="I6" s="28" t="s">
        <v>211</v>
      </c>
      <c r="J6" s="28" t="s">
        <v>212</v>
      </c>
      <c r="K6" s="28" t="s">
        <v>213</v>
      </c>
      <c r="L6" s="28" t="s">
        <v>214</v>
      </c>
      <c r="M6" s="28" t="s">
        <v>215</v>
      </c>
      <c r="N6" s="28" t="s">
        <v>55</v>
      </c>
      <c r="O6" s="28" t="s">
        <v>214</v>
      </c>
      <c r="P6" s="28" t="s">
        <v>216</v>
      </c>
      <c r="Q6" s="28" t="s">
        <v>217</v>
      </c>
      <c r="R6" s="28" t="s">
        <v>218</v>
      </c>
      <c r="S6" s="28" t="s">
        <v>219</v>
      </c>
      <c r="T6" s="28" t="s">
        <v>220</v>
      </c>
      <c r="U6" s="28"/>
      <c r="V6" s="28" t="s">
        <v>221</v>
      </c>
      <c r="W6" s="12" t="s">
        <v>222</v>
      </c>
      <c r="X6" s="28" t="s">
        <v>126</v>
      </c>
      <c r="Y6" s="28" t="s">
        <v>128</v>
      </c>
      <c r="Z6" s="12"/>
      <c r="AA6" s="12" t="s">
        <v>223</v>
      </c>
      <c r="AB6" s="28" t="s">
        <v>171</v>
      </c>
      <c r="AC6" s="28" t="s">
        <v>224</v>
      </c>
      <c r="AD6" s="30" t="s">
        <v>225</v>
      </c>
      <c r="AE6" s="30" t="s">
        <v>226</v>
      </c>
      <c r="AF6" s="30" t="s">
        <v>55</v>
      </c>
      <c r="AG6" s="30" t="s">
        <v>227</v>
      </c>
      <c r="AH6" s="30" t="s">
        <v>55</v>
      </c>
      <c r="AI6" s="26" t="s">
        <v>228</v>
      </c>
      <c r="AJ6" s="27" t="s">
        <v>229</v>
      </c>
      <c r="AK6" s="27" t="s">
        <v>156</v>
      </c>
      <c r="AL6" s="28" t="s">
        <v>230</v>
      </c>
      <c r="AM6" s="28" t="s">
        <v>231</v>
      </c>
      <c r="AN6" s="28" t="s">
        <v>232</v>
      </c>
      <c r="AO6" s="28" t="s">
        <v>233</v>
      </c>
      <c r="AR6" s="7" t="s">
        <v>234</v>
      </c>
      <c r="AU6" s="7" t="s">
        <v>235</v>
      </c>
      <c r="BW6" s="7" t="s">
        <v>236</v>
      </c>
      <c r="BX6" s="7" t="s">
        <v>237</v>
      </c>
      <c r="BZ6" s="7" t="s">
        <v>108</v>
      </c>
      <c r="CA6" s="7" t="s">
        <v>132</v>
      </c>
    </row>
    <row r="7" spans="1:81" ht="60.75" customHeight="1">
      <c r="A7" s="33">
        <v>1</v>
      </c>
      <c r="B7" s="34"/>
      <c r="C7" s="33"/>
      <c r="D7" s="13" t="str">
        <f>IFERROR(VLOOKUP(C7,DATOS!$E$3:$F$17,2,0)," ")</f>
        <v xml:space="preserve"> </v>
      </c>
      <c r="E7" s="33"/>
      <c r="F7" s="35"/>
      <c r="G7" s="35"/>
      <c r="H7" s="35"/>
      <c r="I7" s="36"/>
      <c r="J7" s="36"/>
      <c r="K7" s="37" t="str">
        <f>IFERROR(VLOOKUP(J7,DATOS!$K$13:$L$19,2,0)," ")</f>
        <v xml:space="preserve"> </v>
      </c>
      <c r="L7" s="36"/>
      <c r="M7" s="33" t="str">
        <f>IFERROR(VLOOKUP(L7,DATOS!$G$14:$I$18,2,0)," ")</f>
        <v xml:space="preserve"> </v>
      </c>
      <c r="N7" s="33" t="str">
        <f>IFERROR(VLOOKUP(L7,DATOS!$G$14:$I$18,3,0)," ")</f>
        <v xml:space="preserve"> </v>
      </c>
      <c r="O7" s="36"/>
      <c r="P7" s="33" t="str">
        <f>IFERROR(VLOOKUP(O7,DATOS!$G$24:$J$28,2,0)," ")</f>
        <v xml:space="preserve"> </v>
      </c>
      <c r="Q7" s="33" t="str">
        <f>IFERROR(VLOOKUP(O7,DATOS!$G$24:$J$28,3,0)," ")</f>
        <v xml:space="preserve"> </v>
      </c>
      <c r="R7" s="33" t="str">
        <f>IFERROR(VLOOKUP(O7,DATOS!$G$24:$J$28,4,0)," ")</f>
        <v xml:space="preserve"> </v>
      </c>
      <c r="S7" s="33" t="str">
        <f>CONCATENATE(L7,"-",O7)</f>
        <v>-</v>
      </c>
      <c r="T7" s="33" t="str">
        <f>IFERROR(VLOOKUP(S7,DATOS!$N$24:$O$48,2,0)," ")</f>
        <v xml:space="preserve"> </v>
      </c>
      <c r="U7" s="13">
        <v>1</v>
      </c>
      <c r="V7" s="14"/>
      <c r="W7" s="15" t="str">
        <f>IF(OR(X7="Preventivo",X7="Detectivo"),"Probabilidad",IF(X7="Correctivo","Impacto",""))</f>
        <v/>
      </c>
      <c r="X7" s="15"/>
      <c r="Y7" s="16"/>
      <c r="Z7" s="17"/>
      <c r="AA7" s="16"/>
      <c r="AB7" s="16"/>
      <c r="AC7" s="16"/>
      <c r="AD7" s="18" t="str">
        <f>IFERROR(IF(W7="Probabilidad",(N7-(+N7*Z7)),IF(W7="Impacto",N7,"")),"")</f>
        <v/>
      </c>
      <c r="AE7" s="13" t="str">
        <f>IFERROR(IF(AD7="","",IF(AD7&lt;=0.2,"Muy Baja",IF(AD7&lt;=0.4,"Baja",IF(AD7&lt;=0.6,"Media",IF(AD7&lt;=0.8,"Alta","Muy Alta"))))),"")</f>
        <v/>
      </c>
      <c r="AF7" s="19" t="str">
        <f>+AD7</f>
        <v/>
      </c>
      <c r="AG7" s="13" t="str">
        <f>IFERROR(IF(AF7="","",IF(AF7&lt;=0.2,"Leve",IF(AF7&lt;=0.4,"Menor",IF(AF7&lt;=0.6,"Moderado",IF(AF7&lt;=0.8,"Mayor","Catastrófico"))))),"")</f>
        <v/>
      </c>
      <c r="AH7" s="18" t="str">
        <f>IFERROR(IF(W7="Impacto",(R7-(+R7*Z7)),IF(W7="Probabilidad",R7,"")),"")</f>
        <v/>
      </c>
      <c r="AI7" s="13" t="str">
        <f>IFERROR(IF(OR(AND(AE7="Muy Baja",AG7="Leve"),AND(AE7="Muy Baja",AG7="Menor"),AND(AE7="Baja",AG7="Leve")),"Bajo",IF(OR(AND(AE7="Muy baja",AG7="Moderado"),AND(AE7="Baja",AG7="Menor"),AND(AE7="Baja",AG7="Moderado"),AND(AE7="Media",AG7="Leve"),AND(AE7="Media",AG7="Menor"),AND(AE7="Media",AG7="Moderado"),AND(AE7="Alta",AG7="Leve"),AND(AE7="Alta",AG7="Menor")),"Moderado",IF(OR(AND(AE7="Muy Baja",AG7="Mayor"),AND(AE7="Baja",AG7="Mayor"),AND(AE7="Media",AG7="Mayor"),AND(AE7="Alta",AG7="Moderado"),AND(AE7="Alta",AG7="Mayor"),AND(AE7="Muy Alta",AG7="Leve"),AND(AE7="Muy Alta",AG7="Menor"),AND(AE7="Muy Alta",AG7="Moderado"),AND(AE7="Muy Alta",AG7="Mayor")),"Alto",IF(OR(AND(AE7="Muy Baja",AG7="Catastrófico"),AND(AE7="Baja",AG7="Catastrófico"),AND(AE7="Media",AG7="Catastrófico"),AND(AE7="Alta",AG7="Catastrófico"),AND(AE7="Muy Alta",AG7="Catastrófico")),"Extremo","")))),"")</f>
        <v/>
      </c>
      <c r="AJ7" s="13" t="str">
        <f>CONCATENATE(AE7,"-",AG7)</f>
        <v>-</v>
      </c>
      <c r="AK7" s="14" t="str">
        <f>IFERROR(VLOOKUP(AJ7,DATOS!$B$58:$C$82,2,0)," ")</f>
        <v xml:space="preserve"> </v>
      </c>
      <c r="AL7" s="20"/>
      <c r="AM7" s="14"/>
      <c r="AN7" s="21"/>
      <c r="AO7" s="14"/>
      <c r="AR7" s="4" t="e">
        <f>N7-AS7</f>
        <v>#VALUE!</v>
      </c>
      <c r="AS7" s="8" t="str">
        <f>IF(AND(BR7=2),(N7*Z7),N7)</f>
        <v xml:space="preserve"> </v>
      </c>
      <c r="AT7" s="8" t="str">
        <f>IF(AND(BR7=1),(R7*Z7),R7)</f>
        <v xml:space="preserve"> </v>
      </c>
      <c r="AU7" s="4" t="e">
        <f>+R7-AT7</f>
        <v>#VALUE!</v>
      </c>
      <c r="AX7" s="4" t="s">
        <v>238</v>
      </c>
      <c r="AY7" s="4" t="s">
        <v>239</v>
      </c>
      <c r="AZ7" s="4" t="s">
        <v>240</v>
      </c>
      <c r="BB7" s="4" t="str">
        <f>IFERROR(VLOOKUP(#REF!,$BD$7:$BE$7,2,0)," ")</f>
        <v xml:space="preserve"> </v>
      </c>
      <c r="BD7" s="4" t="s">
        <v>114</v>
      </c>
      <c r="BE7" s="4" t="s">
        <v>239</v>
      </c>
      <c r="BJ7" s="43" t="s">
        <v>241</v>
      </c>
      <c r="BK7" s="43"/>
      <c r="BL7" s="43"/>
      <c r="BN7" s="43" t="s">
        <v>242</v>
      </c>
      <c r="BO7" s="43"/>
      <c r="BP7" s="43"/>
      <c r="BR7" s="4" t="str">
        <f>IFERROR(VLOOKUP(#REF!,$BT$7:$BU$7,2,0)," ")</f>
        <v xml:space="preserve"> </v>
      </c>
      <c r="BT7" s="4" t="s">
        <v>120</v>
      </c>
      <c r="BU7" s="4">
        <v>1</v>
      </c>
      <c r="BW7" s="4" t="e">
        <f>N7*Z7</f>
        <v>#VALUE!</v>
      </c>
      <c r="BX7" s="4" t="e">
        <f>R7*Z7</f>
        <v>#VALUE!</v>
      </c>
      <c r="BZ7" s="4" t="s">
        <v>107</v>
      </c>
      <c r="CA7" s="4" t="s">
        <v>133</v>
      </c>
      <c r="CC7" s="4" t="e">
        <f>VLOOKUP(B7,$BZ$5:$CA$7,2,0)</f>
        <v>#N/A</v>
      </c>
    </row>
    <row r="8" spans="1:81" ht="49.5" customHeight="1">
      <c r="A8" s="33"/>
      <c r="B8" s="34"/>
      <c r="C8" s="33"/>
      <c r="D8" s="22"/>
      <c r="E8" s="33"/>
      <c r="F8" s="35"/>
      <c r="G8" s="35"/>
      <c r="H8" s="35"/>
      <c r="I8" s="36"/>
      <c r="J8" s="36"/>
      <c r="K8" s="37"/>
      <c r="L8" s="36"/>
      <c r="M8" s="33"/>
      <c r="N8" s="33"/>
      <c r="O8" s="36"/>
      <c r="P8" s="33"/>
      <c r="Q8" s="33"/>
      <c r="R8" s="33"/>
      <c r="S8" s="33"/>
      <c r="T8" s="33"/>
      <c r="U8" s="23">
        <v>2</v>
      </c>
      <c r="V8" s="22"/>
      <c r="W8" s="15" t="str">
        <f t="shared" ref="W8:W10" si="0">IF(OR(X8="Preventivo",X8="Detectivo"),"Probabilidad",IF(X8="Correctivo","Impacto",""))</f>
        <v/>
      </c>
      <c r="X8" s="15"/>
      <c r="Y8" s="16"/>
      <c r="Z8" s="17"/>
      <c r="AA8" s="16"/>
      <c r="AB8" s="16"/>
      <c r="AC8" s="16"/>
      <c r="AD8" s="24" t="str">
        <f>IFERROR(IF(AND(W7="Probabilidad",W8="Probabilidad"),(AF7-(+AF7*Z7)),IF(W8="Probabilidad",(N7-(+N7*Z7)),IF(W8="Impacto",AF7,""))),"")</f>
        <v/>
      </c>
      <c r="AE8" s="13" t="str">
        <f t="shared" ref="AE8:AE10" si="1">IFERROR(IF(AD8="","",IF(AD8&lt;=0.2,"Muy Baja",IF(AD8&lt;=0.4,"Baja",IF(AD8&lt;=0.6,"Media",IF(AD8&lt;=0.8,"Alta","Muy Alta"))))),"")</f>
        <v/>
      </c>
      <c r="AF8" s="19" t="str">
        <f t="shared" ref="AF8:AF10" si="2">+AD8</f>
        <v/>
      </c>
      <c r="AG8" s="13" t="str">
        <f t="shared" ref="AG8:AG10" si="3">IFERROR(IF(AF8="","",IF(AF8&lt;=0.2,"Leve",IF(AF8&lt;=0.4,"Menor",IF(AF8&lt;=0.6,"Moderado",IF(AF8&lt;=0.8,"Mayor","Catastrófico"))))),"")</f>
        <v/>
      </c>
      <c r="AH8" s="24" t="str">
        <f>IFERROR(IF(AND(W7="Impacto",W8="Impacto"),(AH7-(+AH7*Z8)),IF(W8="Impacto",(R7-(+R7*Z8)),IF(W8="Probabilidad",AH7,""))),"")</f>
        <v/>
      </c>
      <c r="AI8" s="13" t="str">
        <f t="shared" ref="AI8:AI10" si="4">IFERROR(IF(OR(AND(AE8="Muy Baja",AG8="Leve"),AND(AE8="Muy Baja",AG8="Menor"),AND(AE8="Baja",AG8="Leve")),"Bajo",IF(OR(AND(AE8="Muy baja",AG8="Moderado"),AND(AE8="Baja",AG8="Menor"),AND(AE8="Baja",AG8="Moderado"),AND(AE8="Media",AG8="Leve"),AND(AE8="Media",AG8="Menor"),AND(AE8="Media",AG8="Moderado"),AND(AE8="Alta",AG8="Leve"),AND(AE8="Alta",AG8="Menor")),"Moderado",IF(OR(AND(AE8="Muy Baja",AG8="Mayor"),AND(AE8="Baja",AG8="Mayor"),AND(AE8="Media",AG8="Mayor"),AND(AE8="Alta",AG8="Moderado"),AND(AE8="Alta",AG8="Mayor"),AND(AE8="Muy Alta",AG8="Leve"),AND(AE8="Muy Alta",AG8="Menor"),AND(AE8="Muy Alta",AG8="Moderado"),AND(AE8="Muy Alta",AG8="Mayor")),"Alto",IF(OR(AND(AE8="Muy Baja",AG8="Catastrófico"),AND(AE8="Baja",AG8="Catastrófico"),AND(AE8="Media",AG8="Catastrófico"),AND(AE8="Alta",AG8="Catastrófico"),AND(AE8="Muy Alta",AG8="Catastrófico")),"Extremo","")))),"")</f>
        <v/>
      </c>
      <c r="AJ8" s="13" t="str">
        <f t="shared" ref="AJ8:AJ10" si="5">CONCATENATE(AE8,"-",AG8)</f>
        <v>-</v>
      </c>
      <c r="AK8" s="14" t="str">
        <f>IFERROR(VLOOKUP(AJ8,DATOS!$B$58:$C$82,2,0)," ")</f>
        <v xml:space="preserve"> </v>
      </c>
      <c r="AL8" s="20"/>
      <c r="AM8" s="14"/>
      <c r="AN8" s="21"/>
      <c r="AO8" s="14"/>
    </row>
    <row r="9" spans="1:81" ht="51" customHeight="1">
      <c r="A9" s="33"/>
      <c r="B9" s="34"/>
      <c r="C9" s="33"/>
      <c r="D9" s="22"/>
      <c r="E9" s="33"/>
      <c r="F9" s="35"/>
      <c r="G9" s="35"/>
      <c r="H9" s="35"/>
      <c r="I9" s="36"/>
      <c r="J9" s="36"/>
      <c r="K9" s="37"/>
      <c r="L9" s="36"/>
      <c r="M9" s="33"/>
      <c r="N9" s="33"/>
      <c r="O9" s="36"/>
      <c r="P9" s="33"/>
      <c r="Q9" s="33"/>
      <c r="R9" s="33"/>
      <c r="S9" s="33"/>
      <c r="T9" s="33"/>
      <c r="U9" s="23">
        <v>3</v>
      </c>
      <c r="V9" s="22"/>
      <c r="W9" s="15" t="str">
        <f t="shared" si="0"/>
        <v/>
      </c>
      <c r="X9" s="15"/>
      <c r="Y9" s="16"/>
      <c r="Z9" s="17" t="str">
        <f t="shared" ref="Z8:Z10" si="6">IF(AND(X9="Preventivo",Y9="Automático"),"50%",IF(AND(X9="Preventivo",Y9="Manual"),"40%",IF(AND(X9="Detectivo",Y9="Automático"),"40%",IF(AND(X9="Detectivo",Y9="Manual"),"30%",IF(AND(X9="Correctivo",Y9="Automático"),"35%",IF(AND(X9="Correctivo",Y9="Manual"),"25%",""))))))</f>
        <v/>
      </c>
      <c r="AA9" s="16"/>
      <c r="AB9" s="16"/>
      <c r="AC9" s="16"/>
      <c r="AD9" s="23" t="str">
        <f>IFERROR(IF(AND(W8="Probabilidad",W9="Probabilidad"),(AF8-(+AF8*Z8)),IF(AND(W8="Impacto",W9="Probabilidad"),(AF7-(+AF7*Z8)),IF(W9="Impacto",AF8,""))),"")</f>
        <v/>
      </c>
      <c r="AE9" s="13" t="str">
        <f t="shared" si="1"/>
        <v/>
      </c>
      <c r="AF9" s="19" t="str">
        <f t="shared" si="2"/>
        <v/>
      </c>
      <c r="AG9" s="13" t="str">
        <f t="shared" si="3"/>
        <v/>
      </c>
      <c r="AH9" s="24" t="str">
        <f>IFERROR(IF(AND(W8="Impacto",W9="Impacto"),(AH8-(+AH8*Z9)),IF(AND(W8="Probabilidad",W9="Impacto"),(AH7-(+AH7*Z9)),IF(W9="Probabilidad",AH8,""))),"")</f>
        <v/>
      </c>
      <c r="AI9" s="13" t="str">
        <f t="shared" si="4"/>
        <v/>
      </c>
      <c r="AJ9" s="13" t="str">
        <f t="shared" si="5"/>
        <v>-</v>
      </c>
      <c r="AK9" s="14" t="str">
        <f>IFERROR(VLOOKUP(AJ9,DATOS!$B$58:$C$82,2,0)," ")</f>
        <v xml:space="preserve"> </v>
      </c>
      <c r="AL9" s="20"/>
      <c r="AM9" s="14"/>
      <c r="AN9" s="21"/>
      <c r="AO9" s="14"/>
    </row>
    <row r="10" spans="1:81" ht="44.25" customHeight="1">
      <c r="A10" s="33"/>
      <c r="B10" s="34"/>
      <c r="C10" s="33"/>
      <c r="D10" s="22"/>
      <c r="E10" s="33"/>
      <c r="F10" s="35"/>
      <c r="G10" s="35"/>
      <c r="H10" s="35"/>
      <c r="I10" s="36"/>
      <c r="J10" s="36"/>
      <c r="K10" s="37"/>
      <c r="L10" s="36"/>
      <c r="M10" s="33"/>
      <c r="N10" s="33"/>
      <c r="O10" s="36"/>
      <c r="P10" s="33"/>
      <c r="Q10" s="33"/>
      <c r="R10" s="33"/>
      <c r="S10" s="33"/>
      <c r="T10" s="33"/>
      <c r="U10" s="23">
        <v>4</v>
      </c>
      <c r="V10" s="22"/>
      <c r="W10" s="15" t="str">
        <f t="shared" si="0"/>
        <v/>
      </c>
      <c r="X10" s="15"/>
      <c r="Y10" s="16"/>
      <c r="Z10" s="17" t="str">
        <f t="shared" si="6"/>
        <v/>
      </c>
      <c r="AA10" s="16"/>
      <c r="AB10" s="16"/>
      <c r="AC10" s="16"/>
      <c r="AD10" s="23" t="str">
        <f>IFERROR(IF(AND(W9="Probabilidad",W10="Probabilidad"),(AF9-(+AF9*Z5)),IF(AND(W9="Impacto",W10="Probabilidad"),(AF8-(+AF8*Z5)),IF(W10="Impacto",AF9,""))),"")</f>
        <v/>
      </c>
      <c r="AE10" s="13" t="str">
        <f t="shared" si="1"/>
        <v/>
      </c>
      <c r="AF10" s="19" t="str">
        <f t="shared" si="2"/>
        <v/>
      </c>
      <c r="AG10" s="13" t="str">
        <f t="shared" si="3"/>
        <v/>
      </c>
      <c r="AH10" s="24" t="str">
        <f>IFERROR(IF(AND(W9="Impacto",W10="Impacto"),(AH9-(+AH9*Z10)),IF(AND(W9="Probabilidad",W10="Impacto"),(AH8-(+AH8*Z10)),IF(W10="Probabilidad",AH9,""))),"")</f>
        <v/>
      </c>
      <c r="AI10" s="13" t="str">
        <f t="shared" si="4"/>
        <v/>
      </c>
      <c r="AJ10" s="13" t="str">
        <f t="shared" si="5"/>
        <v>-</v>
      </c>
      <c r="AK10" s="14" t="str">
        <f>IFERROR(VLOOKUP(AJ10,DATOS!$B$58:$C$82,2,0)," ")</f>
        <v xml:space="preserve"> </v>
      </c>
      <c r="AL10" s="20"/>
      <c r="AM10" s="14"/>
      <c r="AN10" s="21"/>
      <c r="AO10" s="14"/>
    </row>
    <row r="11" spans="1:81">
      <c r="A11" s="33">
        <v>2</v>
      </c>
      <c r="B11" s="34"/>
      <c r="C11" s="33"/>
      <c r="D11" s="13" t="str">
        <f>IFERROR(VLOOKUP(C11,DATOS!$E$3:$F$17,2,0)," ")</f>
        <v xml:space="preserve"> </v>
      </c>
      <c r="E11" s="33"/>
      <c r="F11" s="35"/>
      <c r="G11" s="35"/>
      <c r="H11" s="35"/>
      <c r="I11" s="36"/>
      <c r="J11" s="36"/>
      <c r="K11" s="37" t="str">
        <f>IFERROR(VLOOKUP(J11,DATOS!$K$13:$L$19,2,0)," ")</f>
        <v xml:space="preserve"> </v>
      </c>
      <c r="L11" s="36"/>
      <c r="M11" s="33" t="str">
        <f>IFERROR(VLOOKUP(L11,DATOS!$G$14:$I$18,2,0)," ")</f>
        <v xml:space="preserve"> </v>
      </c>
      <c r="N11" s="33" t="str">
        <f>IFERROR(VLOOKUP(L11,DATOS!$G$14:$I$18,3,0)," ")</f>
        <v xml:space="preserve"> </v>
      </c>
      <c r="O11" s="36"/>
      <c r="P11" s="33" t="str">
        <f>IFERROR(VLOOKUP(O11,DATOS!$G$24:$J$28,2,0)," ")</f>
        <v xml:space="preserve"> </v>
      </c>
      <c r="Q11" s="33" t="str">
        <f>IFERROR(VLOOKUP(O11,DATOS!$G$24:$J$28,3,0)," ")</f>
        <v xml:space="preserve"> </v>
      </c>
      <c r="R11" s="33" t="str">
        <f>IFERROR(VLOOKUP(O11,DATOS!$G$24:$J$28,4,0)," ")</f>
        <v xml:space="preserve"> </v>
      </c>
      <c r="S11" s="33" t="str">
        <f>CONCATENATE(L11,"-",O11)</f>
        <v>-</v>
      </c>
      <c r="T11" s="33" t="str">
        <f>IFERROR(VLOOKUP(S11,DATOS!$N$24:$O$48,2,0)," ")</f>
        <v xml:space="preserve"> </v>
      </c>
      <c r="U11" s="13">
        <v>1</v>
      </c>
      <c r="V11" s="14"/>
      <c r="W11" s="15" t="str">
        <f>IF(OR(X11="Preventivo",X11="Detectivo"),"Probabilidad",IF(X11="Correctivo","Impacto",""))</f>
        <v/>
      </c>
      <c r="X11" s="15"/>
      <c r="Y11" s="16"/>
      <c r="Z11" s="17" t="str">
        <f>IF(AND(X11="Preventivo",Y11="Automático"),"50%",IF(AND(X11="Preventivo",Y11="Manual"),"40%",IF(AND(X11="Detectivo",Y11="Automático"),"40%",IF(AND(X11="Detectivo",Y11="Manual"),"30%",IF(AND(X11="Correctivo",Y11="Automático"),"35%",IF(AND(X11="Correctivo",Y11="Manual"),"25%",""))))))</f>
        <v/>
      </c>
      <c r="AA11" s="16"/>
      <c r="AB11" s="16"/>
      <c r="AC11" s="16"/>
      <c r="AD11" s="18" t="str">
        <f>IFERROR(IF(W11="Probabilidad",(N11-(+N11*Z11)),IF(W11="Impacto",N11,"")),"")</f>
        <v/>
      </c>
      <c r="AE11" s="13" t="str">
        <f>IFERROR(IF(AD11="","",IF(AD11&lt;=0.2,"Muy Baja",IF(AD11&lt;=0.4,"Baja",IF(AD11&lt;=0.6,"Media",IF(AD11&lt;=0.8,"Alta","Muy Alta"))))),"")</f>
        <v/>
      </c>
      <c r="AF11" s="19" t="str">
        <f>+AD11</f>
        <v/>
      </c>
      <c r="AG11" s="13" t="str">
        <f>IFERROR(IF(AF11="","",IF(AF11&lt;=0.2,"Leve",IF(AF11&lt;=0.4,"Menor",IF(AF11&lt;=0.6,"Moderado",IF(AF11&lt;=0.8,"Mayor","Catastrófico"))))),"")</f>
        <v/>
      </c>
      <c r="AH11" s="18" t="str">
        <f>IFERROR(IF(W11="Impacto",(R11-(+R11*Z11)),IF(W11="Probabilidad",R11,"")),"")</f>
        <v/>
      </c>
      <c r="AI11" s="13" t="str">
        <f>IFERROR(IF(OR(AND(AE11="Muy Baja",AG11="Leve"),AND(AE11="Muy Baja",AG11="Menor"),AND(AE11="Baja",AG11="Leve")),"Bajo",IF(OR(AND(AE11="Muy baja",AG11="Moderado"),AND(AE11="Baja",AG11="Menor"),AND(AE11="Baja",AG11="Moderado"),AND(AE11="Media",AG11="Leve"),AND(AE11="Media",AG11="Menor"),AND(AE11="Media",AG11="Moderado"),AND(AE11="Alta",AG11="Leve"),AND(AE11="Alta",AG11="Menor")),"Moderado",IF(OR(AND(AE11="Muy Baja",AG11="Mayor"),AND(AE11="Baja",AG11="Mayor"),AND(AE11="Media",AG11="Mayor"),AND(AE11="Alta",AG11="Moderado"),AND(AE11="Alta",AG11="Mayor"),AND(AE11="Muy Alta",AG11="Leve"),AND(AE11="Muy Alta",AG11="Menor"),AND(AE11="Muy Alta",AG11="Moderado"),AND(AE11="Muy Alta",AG11="Mayor")),"Alto",IF(OR(AND(AE11="Muy Baja",AG11="Catastrófico"),AND(AE11="Baja",AG11="Catastrófico"),AND(AE11="Media",AG11="Catastrófico"),AND(AE11="Alta",AG11="Catastrófico"),AND(AE11="Muy Alta",AG11="Catastrófico")),"Extremo","")))),"")</f>
        <v/>
      </c>
      <c r="AJ11" s="13" t="str">
        <f>CONCATENATE(AE11,"-",AG11)</f>
        <v>-</v>
      </c>
      <c r="AK11" s="14" t="str">
        <f>IFERROR(VLOOKUP(AJ11,DATOS!$B$58:$C$82,2,0)," ")</f>
        <v xml:space="preserve"> </v>
      </c>
      <c r="AL11" s="20"/>
      <c r="AM11" s="14"/>
      <c r="AN11" s="21"/>
      <c r="AO11" s="14"/>
    </row>
    <row r="12" spans="1:81">
      <c r="A12" s="33"/>
      <c r="B12" s="34"/>
      <c r="C12" s="33"/>
      <c r="D12" s="22"/>
      <c r="E12" s="33"/>
      <c r="F12" s="35"/>
      <c r="G12" s="35"/>
      <c r="H12" s="35"/>
      <c r="I12" s="36"/>
      <c r="J12" s="36"/>
      <c r="K12" s="37"/>
      <c r="L12" s="36"/>
      <c r="M12" s="33"/>
      <c r="N12" s="33"/>
      <c r="O12" s="36"/>
      <c r="P12" s="33"/>
      <c r="Q12" s="33"/>
      <c r="R12" s="33"/>
      <c r="S12" s="33"/>
      <c r="T12" s="33"/>
      <c r="U12" s="23">
        <v>2</v>
      </c>
      <c r="V12" s="22"/>
      <c r="W12" s="15" t="str">
        <f t="shared" ref="W12:W14" si="7">IF(OR(X12="Preventivo",X12="Detectivo"),"Probabilidad",IF(X12="Correctivo","Impacto",""))</f>
        <v/>
      </c>
      <c r="X12" s="15"/>
      <c r="Y12" s="16"/>
      <c r="Z12" s="17" t="str">
        <f t="shared" ref="Z12:Z14" si="8">IF(AND(X12="Preventivo",Y12="Automático"),"50%",IF(AND(X12="Preventivo",Y12="Manual"),"40%",IF(AND(X12="Detectivo",Y12="Automático"),"40%",IF(AND(X12="Detectivo",Y12="Manual"),"30%",IF(AND(X12="Correctivo",Y12="Automático"),"35%",IF(AND(X12="Correctivo",Y12="Manual"),"25%",""))))))</f>
        <v/>
      </c>
      <c r="AA12" s="16"/>
      <c r="AB12" s="16"/>
      <c r="AC12" s="16"/>
      <c r="AD12" s="24" t="str">
        <f>IFERROR(IF(AND(W11="Probabilidad",W12="Probabilidad"),(AF11-(+AF11*Z11)),IF(W12="Probabilidad",(N11-(+N11*Z11)),IF(W12="Impacto",AF11,""))),"")</f>
        <v/>
      </c>
      <c r="AE12" s="13" t="str">
        <f t="shared" ref="AE12:AE14" si="9">IFERROR(IF(AD12="","",IF(AD12&lt;=0.2,"Muy Baja",IF(AD12&lt;=0.4,"Baja",IF(AD12&lt;=0.6,"Media",IF(AD12&lt;=0.8,"Alta","Muy Alta"))))),"")</f>
        <v/>
      </c>
      <c r="AF12" s="19" t="str">
        <f t="shared" ref="AF12:AF14" si="10">+AD12</f>
        <v/>
      </c>
      <c r="AG12" s="13" t="str">
        <f t="shared" ref="AG12:AG14" si="11">IFERROR(IF(AF12="","",IF(AF12&lt;=0.2,"Leve",IF(AF12&lt;=0.4,"Menor",IF(AF12&lt;=0.6,"Moderado",IF(AF12&lt;=0.8,"Mayor","Catastrófico"))))),"")</f>
        <v/>
      </c>
      <c r="AH12" s="24" t="str">
        <f>IFERROR(IF(AND(W11="Impacto",W12="Impacto"),(AH11-(+AH11*Z12)),IF(W12="Impacto",(R11-(+R11*Z12)),IF(W12="Probabilidad",AH11,""))),"")</f>
        <v/>
      </c>
      <c r="AI12" s="13" t="str">
        <f t="shared" ref="AI12:AI14" si="12">IFERROR(IF(OR(AND(AE12="Muy Baja",AG12="Leve"),AND(AE12="Muy Baja",AG12="Menor"),AND(AE12="Baja",AG12="Leve")),"Bajo",IF(OR(AND(AE12="Muy baja",AG12="Moderado"),AND(AE12="Baja",AG12="Menor"),AND(AE12="Baja",AG12="Moderado"),AND(AE12="Media",AG12="Leve"),AND(AE12="Media",AG12="Menor"),AND(AE12="Media",AG12="Moderado"),AND(AE12="Alta",AG12="Leve"),AND(AE12="Alta",AG12="Menor")),"Moderado",IF(OR(AND(AE12="Muy Baja",AG12="Mayor"),AND(AE12="Baja",AG12="Mayor"),AND(AE12="Media",AG12="Mayor"),AND(AE12="Alta",AG12="Moderado"),AND(AE12="Alta",AG12="Mayor"),AND(AE12="Muy Alta",AG12="Leve"),AND(AE12="Muy Alta",AG12="Menor"),AND(AE12="Muy Alta",AG12="Moderado"),AND(AE12="Muy Alta",AG12="Mayor")),"Alto",IF(OR(AND(AE12="Muy Baja",AG12="Catastrófico"),AND(AE12="Baja",AG12="Catastrófico"),AND(AE12="Media",AG12="Catastrófico"),AND(AE12="Alta",AG12="Catastrófico"),AND(AE12="Muy Alta",AG12="Catastrófico")),"Extremo","")))),"")</f>
        <v/>
      </c>
      <c r="AJ12" s="13" t="str">
        <f t="shared" ref="AJ12:AJ14" si="13">CONCATENATE(AE12,"-",AG12)</f>
        <v>-</v>
      </c>
      <c r="AK12" s="14" t="str">
        <f>IFERROR(VLOOKUP(AJ12,DATOS!$B$58:$C$82,2,0)," ")</f>
        <v xml:space="preserve"> </v>
      </c>
      <c r="AL12" s="20"/>
      <c r="AM12" s="14"/>
      <c r="AN12" s="21"/>
      <c r="AO12" s="14"/>
    </row>
    <row r="13" spans="1:81">
      <c r="A13" s="33"/>
      <c r="B13" s="34"/>
      <c r="C13" s="33"/>
      <c r="D13" s="22"/>
      <c r="E13" s="33"/>
      <c r="F13" s="35"/>
      <c r="G13" s="35"/>
      <c r="H13" s="35"/>
      <c r="I13" s="36"/>
      <c r="J13" s="36"/>
      <c r="K13" s="37"/>
      <c r="L13" s="36"/>
      <c r="M13" s="33"/>
      <c r="N13" s="33"/>
      <c r="O13" s="36"/>
      <c r="P13" s="33"/>
      <c r="Q13" s="33"/>
      <c r="R13" s="33"/>
      <c r="S13" s="33"/>
      <c r="T13" s="33"/>
      <c r="U13" s="23">
        <v>3</v>
      </c>
      <c r="V13" s="22"/>
      <c r="W13" s="15" t="str">
        <f t="shared" si="7"/>
        <v/>
      </c>
      <c r="X13" s="15"/>
      <c r="Y13" s="16"/>
      <c r="Z13" s="17" t="str">
        <f t="shared" si="8"/>
        <v/>
      </c>
      <c r="AA13" s="16"/>
      <c r="AB13" s="16"/>
      <c r="AC13" s="16"/>
      <c r="AD13" s="23" t="str">
        <f>IFERROR(IF(AND(W12="Probabilidad",W13="Probabilidad"),(AF12-(+AF12*Z12)),IF(AND(W12="Impacto",W13="Probabilidad"),(AF11-(+AF11*Z12)),IF(W13="Impacto",AF12,""))),"")</f>
        <v/>
      </c>
      <c r="AE13" s="13" t="str">
        <f t="shared" si="9"/>
        <v/>
      </c>
      <c r="AF13" s="19" t="str">
        <f t="shared" si="10"/>
        <v/>
      </c>
      <c r="AG13" s="13" t="str">
        <f t="shared" si="11"/>
        <v/>
      </c>
      <c r="AH13" s="24" t="str">
        <f>IFERROR(IF(AND(W12="Impacto",W13="Impacto"),(AH12-(+AH12*Z13)),IF(AND(W12="Probabilidad",W13="Impacto"),(AH11-(+AH11*Z13)),IF(W13="Probabilidad",AH12,""))),"")</f>
        <v/>
      </c>
      <c r="AI13" s="13" t="str">
        <f t="shared" si="12"/>
        <v/>
      </c>
      <c r="AJ13" s="13" t="str">
        <f t="shared" si="13"/>
        <v>-</v>
      </c>
      <c r="AK13" s="14" t="str">
        <f>IFERROR(VLOOKUP(AJ13,DATOS!$B$58:$C$82,2,0)," ")</f>
        <v xml:space="preserve"> </v>
      </c>
      <c r="AL13" s="20"/>
      <c r="AM13" s="14"/>
      <c r="AN13" s="21"/>
      <c r="AO13" s="14"/>
    </row>
    <row r="14" spans="1:81">
      <c r="A14" s="33"/>
      <c r="B14" s="34"/>
      <c r="C14" s="33"/>
      <c r="D14" s="22"/>
      <c r="E14" s="33"/>
      <c r="F14" s="35"/>
      <c r="G14" s="35"/>
      <c r="H14" s="35"/>
      <c r="I14" s="36"/>
      <c r="J14" s="36"/>
      <c r="K14" s="37"/>
      <c r="L14" s="36"/>
      <c r="M14" s="33"/>
      <c r="N14" s="33"/>
      <c r="O14" s="36"/>
      <c r="P14" s="33"/>
      <c r="Q14" s="33"/>
      <c r="R14" s="33"/>
      <c r="S14" s="33"/>
      <c r="T14" s="33"/>
      <c r="U14" s="23">
        <v>4</v>
      </c>
      <c r="V14" s="22"/>
      <c r="W14" s="15" t="str">
        <f t="shared" si="7"/>
        <v/>
      </c>
      <c r="X14" s="15"/>
      <c r="Y14" s="16"/>
      <c r="Z14" s="17" t="str">
        <f t="shared" si="8"/>
        <v/>
      </c>
      <c r="AA14" s="16"/>
      <c r="AB14" s="16"/>
      <c r="AC14" s="16"/>
      <c r="AD14" s="23" t="str">
        <f>IFERROR(IF(AND(W13="Probabilidad",W14="Probabilidad"),(AF13-(+AF13*Z13)),IF(AND(W13="Impacto",W14="Probabilidad"),(AF12-(+AF12*Z13)),IF(W14="Impacto",AF13,""))),"")</f>
        <v/>
      </c>
      <c r="AE14" s="13" t="str">
        <f t="shared" si="9"/>
        <v/>
      </c>
      <c r="AF14" s="19" t="str">
        <f t="shared" si="10"/>
        <v/>
      </c>
      <c r="AG14" s="13" t="str">
        <f t="shared" si="11"/>
        <v/>
      </c>
      <c r="AH14" s="24" t="str">
        <f>IFERROR(IF(AND(W13="Impacto",W14="Impacto"),(AH13-(+AH13*Z14)),IF(AND(W13="Probabilidad",W14="Impacto"),(AH12-(+AH12*Z14)),IF(W14="Probabilidad",AH13,""))),"")</f>
        <v/>
      </c>
      <c r="AI14" s="13" t="str">
        <f t="shared" si="12"/>
        <v/>
      </c>
      <c r="AJ14" s="13" t="str">
        <f t="shared" si="13"/>
        <v>-</v>
      </c>
      <c r="AK14" s="14" t="str">
        <f>IFERROR(VLOOKUP(AJ14,DATOS!$B$58:$C$82,2,0)," ")</f>
        <v xml:space="preserve"> </v>
      </c>
      <c r="AL14" s="20"/>
      <c r="AM14" s="14"/>
      <c r="AN14" s="21"/>
      <c r="AO14" s="14"/>
    </row>
    <row r="15" spans="1:81">
      <c r="A15" s="33">
        <v>3</v>
      </c>
      <c r="B15" s="34"/>
      <c r="C15" s="33"/>
      <c r="D15" s="13" t="str">
        <f>IFERROR(VLOOKUP(C15,DATOS!$E$3:$F$17,2,0)," ")</f>
        <v xml:space="preserve"> </v>
      </c>
      <c r="E15" s="33"/>
      <c r="F15" s="35"/>
      <c r="G15" s="35"/>
      <c r="H15" s="35"/>
      <c r="I15" s="36"/>
      <c r="J15" s="36"/>
      <c r="K15" s="37" t="str">
        <f>IFERROR(VLOOKUP(J15,DATOS!$K$13:$L$19,2,0)," ")</f>
        <v xml:space="preserve"> </v>
      </c>
      <c r="L15" s="36"/>
      <c r="M15" s="33" t="str">
        <f>IFERROR(VLOOKUP(L15,DATOS!$G$14:$I$18,2,0)," ")</f>
        <v xml:space="preserve"> </v>
      </c>
      <c r="N15" s="33" t="str">
        <f>IFERROR(VLOOKUP(L15,DATOS!$G$14:$I$18,3,0)," ")</f>
        <v xml:space="preserve"> </v>
      </c>
      <c r="O15" s="36"/>
      <c r="P15" s="33" t="str">
        <f>IFERROR(VLOOKUP(O15,DATOS!$G$24:$J$28,2,0)," ")</f>
        <v xml:space="preserve"> </v>
      </c>
      <c r="Q15" s="33" t="str">
        <f>IFERROR(VLOOKUP(O15,DATOS!$G$24:$J$28,3,0)," ")</f>
        <v xml:space="preserve"> </v>
      </c>
      <c r="R15" s="33" t="str">
        <f>IFERROR(VLOOKUP(O15,DATOS!$G$24:$J$28,4,0)," ")</f>
        <v xml:space="preserve"> </v>
      </c>
      <c r="S15" s="33" t="str">
        <f>CONCATENATE(L15,"-",O15)</f>
        <v>-</v>
      </c>
      <c r="T15" s="33" t="str">
        <f>IFERROR(VLOOKUP(S15,DATOS!$N$24:$O$48,2,0)," ")</f>
        <v xml:space="preserve"> </v>
      </c>
      <c r="U15" s="13">
        <v>1</v>
      </c>
      <c r="V15" s="14"/>
      <c r="W15" s="15" t="str">
        <f>IF(OR(X15="Preventivo",X15="Detectivo"),"Probabilidad",IF(X15="Correctivo","Impacto",""))</f>
        <v/>
      </c>
      <c r="X15" s="15"/>
      <c r="Y15" s="16"/>
      <c r="Z15" s="17" t="str">
        <f>IF(AND(X15="Preventivo",Y15="Automático"),"50%",IF(AND(X15="Preventivo",Y15="Manual"),"40%",IF(AND(X15="Detectivo",Y15="Automático"),"40%",IF(AND(X15="Detectivo",Y15="Manual"),"30%",IF(AND(X15="Correctivo",Y15="Automático"),"35%",IF(AND(X15="Correctivo",Y15="Manual"),"25%",""))))))</f>
        <v/>
      </c>
      <c r="AA15" s="16"/>
      <c r="AB15" s="16"/>
      <c r="AC15" s="16"/>
      <c r="AD15" s="18" t="str">
        <f>IFERROR(IF(W15="Probabilidad",(N15-(+N15*Z15)),IF(W15="Impacto",N15,"")),"")</f>
        <v/>
      </c>
      <c r="AE15" s="13" t="str">
        <f>IFERROR(IF(AD15="","",IF(AD15&lt;=0.2,"Muy Baja",IF(AD15&lt;=0.4,"Baja",IF(AD15&lt;=0.6,"Media",IF(AD15&lt;=0.8,"Alta","Muy Alta"))))),"")</f>
        <v/>
      </c>
      <c r="AF15" s="19" t="str">
        <f>+AD15</f>
        <v/>
      </c>
      <c r="AG15" s="13" t="str">
        <f>IFERROR(IF(AF15="","",IF(AF15&lt;=0.2,"Leve",IF(AF15&lt;=0.4,"Menor",IF(AF15&lt;=0.6,"Moderado",IF(AF15&lt;=0.8,"Mayor","Catastrófico"))))),"")</f>
        <v/>
      </c>
      <c r="AH15" s="18" t="str">
        <f>IFERROR(IF(W15="Impacto",(R15-(+R15*Z15)),IF(W15="Probabilidad",R15,"")),"")</f>
        <v/>
      </c>
      <c r="AI15" s="13" t="str">
        <f>IFERROR(IF(OR(AND(AE15="Muy Baja",AG15="Leve"),AND(AE15="Muy Baja",AG15="Menor"),AND(AE15="Baja",AG15="Leve")),"Bajo",IF(OR(AND(AE15="Muy baja",AG15="Moderado"),AND(AE15="Baja",AG15="Menor"),AND(AE15="Baja",AG15="Moderado"),AND(AE15="Media",AG15="Leve"),AND(AE15="Media",AG15="Menor"),AND(AE15="Media",AG15="Moderado"),AND(AE15="Alta",AG15="Leve"),AND(AE15="Alta",AG15="Menor")),"Moderado",IF(OR(AND(AE15="Muy Baja",AG15="Mayor"),AND(AE15="Baja",AG15="Mayor"),AND(AE15="Media",AG15="Mayor"),AND(AE15="Alta",AG15="Moderado"),AND(AE15="Alta",AG15="Mayor"),AND(AE15="Muy Alta",AG15="Leve"),AND(AE15="Muy Alta",AG15="Menor"),AND(AE15="Muy Alta",AG15="Moderado"),AND(AE15="Muy Alta",AG15="Mayor")),"Alto",IF(OR(AND(AE15="Muy Baja",AG15="Catastrófico"),AND(AE15="Baja",AG15="Catastrófico"),AND(AE15="Media",AG15="Catastrófico"),AND(AE15="Alta",AG15="Catastrófico"),AND(AE15="Muy Alta",AG15="Catastrófico")),"Extremo","")))),"")</f>
        <v/>
      </c>
      <c r="AJ15" s="13" t="str">
        <f>CONCATENATE(AE15,"-",AG15)</f>
        <v>-</v>
      </c>
      <c r="AK15" s="14" t="str">
        <f>IFERROR(VLOOKUP(AJ15,DATOS!$B$58:$C$82,2,0)," ")</f>
        <v xml:space="preserve"> </v>
      </c>
      <c r="AL15" s="20"/>
      <c r="AM15" s="14"/>
      <c r="AN15" s="21"/>
      <c r="AO15" s="14"/>
    </row>
    <row r="16" spans="1:81">
      <c r="A16" s="33"/>
      <c r="B16" s="34"/>
      <c r="C16" s="33"/>
      <c r="D16" s="22"/>
      <c r="E16" s="33"/>
      <c r="F16" s="35"/>
      <c r="G16" s="35"/>
      <c r="H16" s="35"/>
      <c r="I16" s="36"/>
      <c r="J16" s="36"/>
      <c r="K16" s="37"/>
      <c r="L16" s="36"/>
      <c r="M16" s="33"/>
      <c r="N16" s="33"/>
      <c r="O16" s="36"/>
      <c r="P16" s="33"/>
      <c r="Q16" s="33"/>
      <c r="R16" s="33"/>
      <c r="S16" s="33"/>
      <c r="T16" s="33"/>
      <c r="U16" s="23">
        <v>2</v>
      </c>
      <c r="V16" s="22"/>
      <c r="W16" s="15" t="str">
        <f t="shared" ref="W16:W18" si="14">IF(OR(X16="Preventivo",X16="Detectivo"),"Probabilidad",IF(X16="Correctivo","Impacto",""))</f>
        <v/>
      </c>
      <c r="X16" s="15"/>
      <c r="Y16" s="16"/>
      <c r="Z16" s="17" t="str">
        <f t="shared" ref="Z16:Z18" si="15">IF(AND(X16="Preventivo",Y16="Automático"),"50%",IF(AND(X16="Preventivo",Y16="Manual"),"40%",IF(AND(X16="Detectivo",Y16="Automático"),"40%",IF(AND(X16="Detectivo",Y16="Manual"),"30%",IF(AND(X16="Correctivo",Y16="Automático"),"35%",IF(AND(X16="Correctivo",Y16="Manual"),"25%",""))))))</f>
        <v/>
      </c>
      <c r="AA16" s="16"/>
      <c r="AB16" s="16"/>
      <c r="AC16" s="16"/>
      <c r="AD16" s="24" t="str">
        <f>IFERROR(IF(AND(W15="Probabilidad",W16="Probabilidad"),(AF15-(+AF15*Z15)),IF(W16="Probabilidad",(N15-(+N15*Z15)),IF(W16="Impacto",AF15,""))),"")</f>
        <v/>
      </c>
      <c r="AE16" s="13" t="str">
        <f t="shared" ref="AE16:AE18" si="16">IFERROR(IF(AD16="","",IF(AD16&lt;=0.2,"Muy Baja",IF(AD16&lt;=0.4,"Baja",IF(AD16&lt;=0.6,"Media",IF(AD16&lt;=0.8,"Alta","Muy Alta"))))),"")</f>
        <v/>
      </c>
      <c r="AF16" s="19" t="str">
        <f t="shared" ref="AF16:AF18" si="17">+AD16</f>
        <v/>
      </c>
      <c r="AG16" s="13" t="str">
        <f t="shared" ref="AG16:AG18" si="18">IFERROR(IF(AF16="","",IF(AF16&lt;=0.2,"Leve",IF(AF16&lt;=0.4,"Menor",IF(AF16&lt;=0.6,"Moderado",IF(AF16&lt;=0.8,"Mayor","Catastrófico"))))),"")</f>
        <v/>
      </c>
      <c r="AH16" s="24" t="str">
        <f>IFERROR(IF(AND(W15="Impacto",W16="Impacto"),(AH15-(+AH15*Z16)),IF(W16="Impacto",(R15-(+R15*Z16)),IF(W16="Probabilidad",AH15,""))),"")</f>
        <v/>
      </c>
      <c r="AI16" s="13" t="str">
        <f t="shared" ref="AI16:AI18" si="19">IFERROR(IF(OR(AND(AE16="Muy Baja",AG16="Leve"),AND(AE16="Muy Baja",AG16="Menor"),AND(AE16="Baja",AG16="Leve")),"Bajo",IF(OR(AND(AE16="Muy baja",AG16="Moderado"),AND(AE16="Baja",AG16="Menor"),AND(AE16="Baja",AG16="Moderado"),AND(AE16="Media",AG16="Leve"),AND(AE16="Media",AG16="Menor"),AND(AE16="Media",AG16="Moderado"),AND(AE16="Alta",AG16="Leve"),AND(AE16="Alta",AG16="Menor")),"Moderado",IF(OR(AND(AE16="Muy Baja",AG16="Mayor"),AND(AE16="Baja",AG16="Mayor"),AND(AE16="Media",AG16="Mayor"),AND(AE16="Alta",AG16="Moderado"),AND(AE16="Alta",AG16="Mayor"),AND(AE16="Muy Alta",AG16="Leve"),AND(AE16="Muy Alta",AG16="Menor"),AND(AE16="Muy Alta",AG16="Moderado"),AND(AE16="Muy Alta",AG16="Mayor")),"Alto",IF(OR(AND(AE16="Muy Baja",AG16="Catastrófico"),AND(AE16="Baja",AG16="Catastrófico"),AND(AE16="Media",AG16="Catastrófico"),AND(AE16="Alta",AG16="Catastrófico"),AND(AE16="Muy Alta",AG16="Catastrófico")),"Extremo","")))),"")</f>
        <v/>
      </c>
      <c r="AJ16" s="13" t="str">
        <f t="shared" ref="AJ16:AJ18" si="20">CONCATENATE(AE16,"-",AG16)</f>
        <v>-</v>
      </c>
      <c r="AK16" s="14" t="str">
        <f>IFERROR(VLOOKUP(AJ16,DATOS!$B$58:$C$82,2,0)," ")</f>
        <v xml:space="preserve"> </v>
      </c>
      <c r="AL16" s="20"/>
      <c r="AM16" s="14"/>
      <c r="AN16" s="21"/>
      <c r="AO16" s="14"/>
    </row>
    <row r="17" spans="1:41">
      <c r="A17" s="33"/>
      <c r="B17" s="34"/>
      <c r="C17" s="33"/>
      <c r="D17" s="22"/>
      <c r="E17" s="33"/>
      <c r="F17" s="35"/>
      <c r="G17" s="35"/>
      <c r="H17" s="35"/>
      <c r="I17" s="36"/>
      <c r="J17" s="36"/>
      <c r="K17" s="37"/>
      <c r="L17" s="36"/>
      <c r="M17" s="33"/>
      <c r="N17" s="33"/>
      <c r="O17" s="36"/>
      <c r="P17" s="33"/>
      <c r="Q17" s="33"/>
      <c r="R17" s="33"/>
      <c r="S17" s="33"/>
      <c r="T17" s="33"/>
      <c r="U17" s="23">
        <v>3</v>
      </c>
      <c r="V17" s="22"/>
      <c r="W17" s="15" t="str">
        <f t="shared" si="14"/>
        <v/>
      </c>
      <c r="X17" s="15"/>
      <c r="Y17" s="16"/>
      <c r="Z17" s="17" t="str">
        <f t="shared" si="15"/>
        <v/>
      </c>
      <c r="AA17" s="16"/>
      <c r="AB17" s="16"/>
      <c r="AC17" s="16"/>
      <c r="AD17" s="23" t="str">
        <f>IFERROR(IF(AND(W16="Probabilidad",W17="Probabilidad"),(AF16-(+AF16*Z16)),IF(AND(W16="Impacto",W17="Probabilidad"),(AF15-(+AF15*Z16)),IF(W17="Impacto",AF16,""))),"")</f>
        <v/>
      </c>
      <c r="AE17" s="13" t="str">
        <f t="shared" si="16"/>
        <v/>
      </c>
      <c r="AF17" s="19" t="str">
        <f t="shared" si="17"/>
        <v/>
      </c>
      <c r="AG17" s="13" t="str">
        <f t="shared" si="18"/>
        <v/>
      </c>
      <c r="AH17" s="24" t="str">
        <f>IFERROR(IF(AND(W16="Impacto",W17="Impacto"),(AH16-(+AH16*Z17)),IF(AND(W16="Probabilidad",W17="Impacto"),(AH15-(+AH15*Z17)),IF(W17="Probabilidad",AH16,""))),"")</f>
        <v/>
      </c>
      <c r="AI17" s="13" t="str">
        <f t="shared" si="19"/>
        <v/>
      </c>
      <c r="AJ17" s="13" t="str">
        <f t="shared" si="20"/>
        <v>-</v>
      </c>
      <c r="AK17" s="14" t="str">
        <f>IFERROR(VLOOKUP(AJ17,DATOS!$B$58:$C$82,2,0)," ")</f>
        <v xml:space="preserve"> </v>
      </c>
      <c r="AL17" s="20"/>
      <c r="AM17" s="14"/>
      <c r="AN17" s="21"/>
      <c r="AO17" s="14"/>
    </row>
    <row r="18" spans="1:41">
      <c r="A18" s="33"/>
      <c r="B18" s="34"/>
      <c r="C18" s="33"/>
      <c r="D18" s="22"/>
      <c r="E18" s="33"/>
      <c r="F18" s="35"/>
      <c r="G18" s="35"/>
      <c r="H18" s="35"/>
      <c r="I18" s="36"/>
      <c r="J18" s="36"/>
      <c r="K18" s="37"/>
      <c r="L18" s="36"/>
      <c r="M18" s="33"/>
      <c r="N18" s="33"/>
      <c r="O18" s="36"/>
      <c r="P18" s="33"/>
      <c r="Q18" s="33"/>
      <c r="R18" s="33"/>
      <c r="S18" s="33"/>
      <c r="T18" s="33"/>
      <c r="U18" s="23">
        <v>4</v>
      </c>
      <c r="V18" s="22"/>
      <c r="W18" s="15" t="str">
        <f t="shared" si="14"/>
        <v/>
      </c>
      <c r="X18" s="15"/>
      <c r="Y18" s="16"/>
      <c r="Z18" s="17" t="str">
        <f t="shared" si="15"/>
        <v/>
      </c>
      <c r="AA18" s="16"/>
      <c r="AB18" s="16"/>
      <c r="AC18" s="16"/>
      <c r="AD18" s="23" t="str">
        <f>IFERROR(IF(AND(W17="Probabilidad",W18="Probabilidad"),(AF17-(+AF17*Z17)),IF(AND(W17="Impacto",W18="Probabilidad"),(AF16-(+AF16*Z17)),IF(W18="Impacto",AF17,""))),"")</f>
        <v/>
      </c>
      <c r="AE18" s="13" t="str">
        <f t="shared" si="16"/>
        <v/>
      </c>
      <c r="AF18" s="19" t="str">
        <f t="shared" si="17"/>
        <v/>
      </c>
      <c r="AG18" s="13" t="str">
        <f t="shared" si="18"/>
        <v/>
      </c>
      <c r="AH18" s="24" t="str">
        <f>IFERROR(IF(AND(W17="Impacto",W18="Impacto"),(AH17-(+AH17*Z18)),IF(AND(W17="Probabilidad",W18="Impacto"),(AH16-(+AH16*Z18)),IF(W18="Probabilidad",AH17,""))),"")</f>
        <v/>
      </c>
      <c r="AI18" s="13" t="str">
        <f t="shared" si="19"/>
        <v/>
      </c>
      <c r="AJ18" s="13" t="str">
        <f t="shared" si="20"/>
        <v>-</v>
      </c>
      <c r="AK18" s="14" t="str">
        <f>IFERROR(VLOOKUP(AJ18,DATOS!$B$58:$C$82,2,0)," ")</f>
        <v xml:space="preserve"> </v>
      </c>
      <c r="AL18" s="20"/>
      <c r="AM18" s="14"/>
      <c r="AN18" s="21"/>
      <c r="AO18" s="14"/>
    </row>
    <row r="19" spans="1:41">
      <c r="A19" s="33">
        <v>4</v>
      </c>
      <c r="B19" s="34"/>
      <c r="C19" s="33"/>
      <c r="D19" s="13" t="str">
        <f>IFERROR(VLOOKUP(C19,DATOS!$E$3:$F$17,2,0)," ")</f>
        <v xml:space="preserve"> </v>
      </c>
      <c r="E19" s="33"/>
      <c r="F19" s="35"/>
      <c r="G19" s="35"/>
      <c r="H19" s="35"/>
      <c r="I19" s="36"/>
      <c r="J19" s="36"/>
      <c r="K19" s="37" t="str">
        <f>IFERROR(VLOOKUP(J19,DATOS!$K$13:$L$19,2,0)," ")</f>
        <v xml:space="preserve"> </v>
      </c>
      <c r="L19" s="36"/>
      <c r="M19" s="33" t="str">
        <f>IFERROR(VLOOKUP(L19,DATOS!$G$14:$I$18,2,0)," ")</f>
        <v xml:space="preserve"> </v>
      </c>
      <c r="N19" s="33" t="str">
        <f>IFERROR(VLOOKUP(L19,DATOS!$G$14:$I$18,3,0)," ")</f>
        <v xml:space="preserve"> </v>
      </c>
      <c r="O19" s="36"/>
      <c r="P19" s="33" t="str">
        <f>IFERROR(VLOOKUP(O19,DATOS!$G$24:$J$28,2,0)," ")</f>
        <v xml:space="preserve"> </v>
      </c>
      <c r="Q19" s="33" t="str">
        <f>IFERROR(VLOOKUP(O19,DATOS!$G$24:$J$28,3,0)," ")</f>
        <v xml:space="preserve"> </v>
      </c>
      <c r="R19" s="33" t="str">
        <f>IFERROR(VLOOKUP(O19,DATOS!$G$24:$J$28,4,0)," ")</f>
        <v xml:space="preserve"> </v>
      </c>
      <c r="S19" s="33" t="str">
        <f>CONCATENATE(L19,"-",O19)</f>
        <v>-</v>
      </c>
      <c r="T19" s="33" t="str">
        <f>IFERROR(VLOOKUP(S19,DATOS!$N$24:$O$48,2,0)," ")</f>
        <v xml:space="preserve"> </v>
      </c>
      <c r="U19" s="13">
        <v>1</v>
      </c>
      <c r="V19" s="14"/>
      <c r="W19" s="15" t="str">
        <f>IF(OR(X19="Preventivo",X19="Detectivo"),"Probabilidad",IF(X19="Correctivo","Impacto",""))</f>
        <v/>
      </c>
      <c r="X19" s="15"/>
      <c r="Y19" s="16"/>
      <c r="Z19" s="17" t="str">
        <f>IF(AND(X19="Preventivo",Y19="Automático"),"50%",IF(AND(X19="Preventivo",Y19="Manual"),"40%",IF(AND(X19="Detectivo",Y19="Automático"),"40%",IF(AND(X19="Detectivo",Y19="Manual"),"30%",IF(AND(X19="Correctivo",Y19="Automático"),"35%",IF(AND(X19="Correctivo",Y19="Manual"),"25%",""))))))</f>
        <v/>
      </c>
      <c r="AA19" s="16"/>
      <c r="AB19" s="16"/>
      <c r="AC19" s="16"/>
      <c r="AD19" s="18" t="str">
        <f>IFERROR(IF(W19="Probabilidad",(N19-(+N19*Z19)),IF(W19="Impacto",N19,"")),"")</f>
        <v/>
      </c>
      <c r="AE19" s="13" t="str">
        <f>IFERROR(IF(AD19="","",IF(AD19&lt;=0.2,"Muy Baja",IF(AD19&lt;=0.4,"Baja",IF(AD19&lt;=0.6,"Media",IF(AD19&lt;=0.8,"Alta","Muy Alta"))))),"")</f>
        <v/>
      </c>
      <c r="AF19" s="19" t="str">
        <f>+AD19</f>
        <v/>
      </c>
      <c r="AG19" s="13" t="str">
        <f>IFERROR(IF(AF19="","",IF(AF19&lt;=0.2,"Leve",IF(AF19&lt;=0.4,"Menor",IF(AF19&lt;=0.6,"Moderado",IF(AF19&lt;=0.8,"Mayor","Catastrófico"))))),"")</f>
        <v/>
      </c>
      <c r="AH19" s="18" t="str">
        <f>IFERROR(IF(W19="Impacto",(R19-(+R19*Z19)),IF(W19="Probabilidad",R19,"")),"")</f>
        <v/>
      </c>
      <c r="AI19" s="13" t="str">
        <f>IFERROR(IF(OR(AND(AE19="Muy Baja",AG19="Leve"),AND(AE19="Muy Baja",AG19="Menor"),AND(AE19="Baja",AG19="Leve")),"Bajo",IF(OR(AND(AE19="Muy baja",AG19="Moderado"),AND(AE19="Baja",AG19="Menor"),AND(AE19="Baja",AG19="Moderado"),AND(AE19="Media",AG19="Leve"),AND(AE19="Media",AG19="Menor"),AND(AE19="Media",AG19="Moderado"),AND(AE19="Alta",AG19="Leve"),AND(AE19="Alta",AG19="Menor")),"Moderado",IF(OR(AND(AE19="Muy Baja",AG19="Mayor"),AND(AE19="Baja",AG19="Mayor"),AND(AE19="Media",AG19="Mayor"),AND(AE19="Alta",AG19="Moderado"),AND(AE19="Alta",AG19="Mayor"),AND(AE19="Muy Alta",AG19="Leve"),AND(AE19="Muy Alta",AG19="Menor"),AND(AE19="Muy Alta",AG19="Moderado"),AND(AE19="Muy Alta",AG19="Mayor")),"Alto",IF(OR(AND(AE19="Muy Baja",AG19="Catastrófico"),AND(AE19="Baja",AG19="Catastrófico"),AND(AE19="Media",AG19="Catastrófico"),AND(AE19="Alta",AG19="Catastrófico"),AND(AE19="Muy Alta",AG19="Catastrófico")),"Extremo","")))),"")</f>
        <v/>
      </c>
      <c r="AJ19" s="13" t="str">
        <f>CONCATENATE(AE19,"-",AG19)</f>
        <v>-</v>
      </c>
      <c r="AK19" s="14" t="str">
        <f>IFERROR(VLOOKUP(AJ19,DATOS!$B$58:$C$82,2,0)," ")</f>
        <v xml:space="preserve"> </v>
      </c>
      <c r="AL19" s="20"/>
      <c r="AM19" s="14"/>
      <c r="AN19" s="21"/>
      <c r="AO19" s="14"/>
    </row>
    <row r="20" spans="1:41">
      <c r="A20" s="33"/>
      <c r="B20" s="34"/>
      <c r="C20" s="33"/>
      <c r="D20" s="22"/>
      <c r="E20" s="33"/>
      <c r="F20" s="35"/>
      <c r="G20" s="35"/>
      <c r="H20" s="35"/>
      <c r="I20" s="36"/>
      <c r="J20" s="36"/>
      <c r="K20" s="37"/>
      <c r="L20" s="36"/>
      <c r="M20" s="33"/>
      <c r="N20" s="33"/>
      <c r="O20" s="36"/>
      <c r="P20" s="33"/>
      <c r="Q20" s="33"/>
      <c r="R20" s="33"/>
      <c r="S20" s="33"/>
      <c r="T20" s="33"/>
      <c r="U20" s="23">
        <v>2</v>
      </c>
      <c r="V20" s="22"/>
      <c r="W20" s="15" t="str">
        <f t="shared" ref="W20:W22" si="21">IF(OR(X20="Preventivo",X20="Detectivo"),"Probabilidad",IF(X20="Correctivo","Impacto",""))</f>
        <v/>
      </c>
      <c r="X20" s="15"/>
      <c r="Y20" s="16"/>
      <c r="Z20" s="17" t="str">
        <f t="shared" ref="Z20:Z22" si="22">IF(AND(X20="Preventivo",Y20="Automático"),"50%",IF(AND(X20="Preventivo",Y20="Manual"),"40%",IF(AND(X20="Detectivo",Y20="Automático"),"40%",IF(AND(X20="Detectivo",Y20="Manual"),"30%",IF(AND(X20="Correctivo",Y20="Automático"),"35%",IF(AND(X20="Correctivo",Y20="Manual"),"25%",""))))))</f>
        <v/>
      </c>
      <c r="AA20" s="16"/>
      <c r="AB20" s="16"/>
      <c r="AC20" s="16"/>
      <c r="AD20" s="24" t="str">
        <f>IFERROR(IF(AND(W19="Probabilidad",W20="Probabilidad"),(AF19-(+AF19*Z19)),IF(W20="Probabilidad",(N19-(+N19*Z19)),IF(W20="Impacto",AF19,""))),"")</f>
        <v/>
      </c>
      <c r="AE20" s="13" t="str">
        <f t="shared" ref="AE20:AE22" si="23">IFERROR(IF(AD20="","",IF(AD20&lt;=0.2,"Muy Baja",IF(AD20&lt;=0.4,"Baja",IF(AD20&lt;=0.6,"Media",IF(AD20&lt;=0.8,"Alta","Muy Alta"))))),"")</f>
        <v/>
      </c>
      <c r="AF20" s="19" t="str">
        <f t="shared" ref="AF20:AF22" si="24">+AD20</f>
        <v/>
      </c>
      <c r="AG20" s="13" t="str">
        <f t="shared" ref="AG20:AG22" si="25">IFERROR(IF(AF20="","",IF(AF20&lt;=0.2,"Leve",IF(AF20&lt;=0.4,"Menor",IF(AF20&lt;=0.6,"Moderado",IF(AF20&lt;=0.8,"Mayor","Catastrófico"))))),"")</f>
        <v/>
      </c>
      <c r="AH20" s="24" t="str">
        <f>IFERROR(IF(AND(W19="Impacto",W20="Impacto"),(AH19-(+AH19*Z20)),IF(W20="Impacto",(R19-(+R19*Z20)),IF(W20="Probabilidad",AH19,""))),"")</f>
        <v/>
      </c>
      <c r="AI20" s="13" t="str">
        <f t="shared" ref="AI20:AI22" si="26">IFERROR(IF(OR(AND(AE20="Muy Baja",AG20="Leve"),AND(AE20="Muy Baja",AG20="Menor"),AND(AE20="Baja",AG20="Leve")),"Bajo",IF(OR(AND(AE20="Muy baja",AG20="Moderado"),AND(AE20="Baja",AG20="Menor"),AND(AE20="Baja",AG20="Moderado"),AND(AE20="Media",AG20="Leve"),AND(AE20="Media",AG20="Menor"),AND(AE20="Media",AG20="Moderado"),AND(AE20="Alta",AG20="Leve"),AND(AE20="Alta",AG20="Menor")),"Moderado",IF(OR(AND(AE20="Muy Baja",AG20="Mayor"),AND(AE20="Baja",AG20="Mayor"),AND(AE20="Media",AG20="Mayor"),AND(AE20="Alta",AG20="Moderado"),AND(AE20="Alta",AG20="Mayor"),AND(AE20="Muy Alta",AG20="Leve"),AND(AE20="Muy Alta",AG20="Menor"),AND(AE20="Muy Alta",AG20="Moderado"),AND(AE20="Muy Alta",AG20="Mayor")),"Alto",IF(OR(AND(AE20="Muy Baja",AG20="Catastrófico"),AND(AE20="Baja",AG20="Catastrófico"),AND(AE20="Media",AG20="Catastrófico"),AND(AE20="Alta",AG20="Catastrófico"),AND(AE20="Muy Alta",AG20="Catastrófico")),"Extremo","")))),"")</f>
        <v/>
      </c>
      <c r="AJ20" s="13" t="str">
        <f t="shared" ref="AJ20:AJ22" si="27">CONCATENATE(AE20,"-",AG20)</f>
        <v>-</v>
      </c>
      <c r="AK20" s="14" t="str">
        <f>IFERROR(VLOOKUP(AJ20,DATOS!$B$58:$C$82,2,0)," ")</f>
        <v xml:space="preserve"> </v>
      </c>
      <c r="AL20" s="20"/>
      <c r="AM20" s="14"/>
      <c r="AN20" s="21"/>
      <c r="AO20" s="14"/>
    </row>
    <row r="21" spans="1:41">
      <c r="A21" s="33"/>
      <c r="B21" s="34"/>
      <c r="C21" s="33"/>
      <c r="D21" s="22"/>
      <c r="E21" s="33"/>
      <c r="F21" s="35"/>
      <c r="G21" s="35"/>
      <c r="H21" s="35"/>
      <c r="I21" s="36"/>
      <c r="J21" s="36"/>
      <c r="K21" s="37"/>
      <c r="L21" s="36"/>
      <c r="M21" s="33"/>
      <c r="N21" s="33"/>
      <c r="O21" s="36"/>
      <c r="P21" s="33"/>
      <c r="Q21" s="33"/>
      <c r="R21" s="33"/>
      <c r="S21" s="33"/>
      <c r="T21" s="33"/>
      <c r="U21" s="23">
        <v>3</v>
      </c>
      <c r="V21" s="22"/>
      <c r="W21" s="15" t="str">
        <f t="shared" si="21"/>
        <v/>
      </c>
      <c r="X21" s="15"/>
      <c r="Y21" s="16"/>
      <c r="Z21" s="17" t="str">
        <f t="shared" si="22"/>
        <v/>
      </c>
      <c r="AA21" s="16"/>
      <c r="AB21" s="16"/>
      <c r="AC21" s="16"/>
      <c r="AD21" s="23" t="str">
        <f>IFERROR(IF(AND(W20="Probabilidad",W21="Probabilidad"),(AF20-(+AF20*Z20)),IF(AND(W20="Impacto",W21="Probabilidad"),(AF19-(+AF19*Z20)),IF(W21="Impacto",AF20,""))),"")</f>
        <v/>
      </c>
      <c r="AE21" s="13" t="str">
        <f t="shared" si="23"/>
        <v/>
      </c>
      <c r="AF21" s="19" t="str">
        <f t="shared" si="24"/>
        <v/>
      </c>
      <c r="AG21" s="13" t="str">
        <f t="shared" si="25"/>
        <v/>
      </c>
      <c r="AH21" s="24" t="str">
        <f>IFERROR(IF(AND(W20="Impacto",W21="Impacto"),(AH20-(+AH20*Z21)),IF(AND(W20="Probabilidad",W21="Impacto"),(AH19-(+AH19*Z21)),IF(W21="Probabilidad",AH20,""))),"")</f>
        <v/>
      </c>
      <c r="AI21" s="13" t="str">
        <f t="shared" si="26"/>
        <v/>
      </c>
      <c r="AJ21" s="13" t="str">
        <f t="shared" si="27"/>
        <v>-</v>
      </c>
      <c r="AK21" s="14" t="str">
        <f>IFERROR(VLOOKUP(AJ21,DATOS!$B$58:$C$82,2,0)," ")</f>
        <v xml:space="preserve"> </v>
      </c>
      <c r="AL21" s="20"/>
      <c r="AM21" s="14"/>
      <c r="AN21" s="21"/>
      <c r="AO21" s="14"/>
    </row>
    <row r="22" spans="1:41">
      <c r="A22" s="33"/>
      <c r="B22" s="34"/>
      <c r="C22" s="33"/>
      <c r="D22" s="22"/>
      <c r="E22" s="33"/>
      <c r="F22" s="35"/>
      <c r="G22" s="35"/>
      <c r="H22" s="35"/>
      <c r="I22" s="36"/>
      <c r="J22" s="36"/>
      <c r="K22" s="37"/>
      <c r="L22" s="36"/>
      <c r="M22" s="33"/>
      <c r="N22" s="33"/>
      <c r="O22" s="36"/>
      <c r="P22" s="33"/>
      <c r="Q22" s="33"/>
      <c r="R22" s="33"/>
      <c r="S22" s="33"/>
      <c r="T22" s="33"/>
      <c r="U22" s="23">
        <v>4</v>
      </c>
      <c r="V22" s="22"/>
      <c r="W22" s="15" t="str">
        <f t="shared" si="21"/>
        <v/>
      </c>
      <c r="X22" s="15"/>
      <c r="Y22" s="16"/>
      <c r="Z22" s="17" t="str">
        <f t="shared" si="22"/>
        <v/>
      </c>
      <c r="AA22" s="16"/>
      <c r="AB22" s="16"/>
      <c r="AC22" s="16"/>
      <c r="AD22" s="23" t="str">
        <f>IFERROR(IF(AND(W21="Probabilidad",W22="Probabilidad"),(AF21-(+AF21*Z21)),IF(AND(W21="Impacto",W22="Probabilidad"),(AF20-(+AF20*Z21)),IF(W22="Impacto",AF21,""))),"")</f>
        <v/>
      </c>
      <c r="AE22" s="13" t="str">
        <f t="shared" si="23"/>
        <v/>
      </c>
      <c r="AF22" s="19" t="str">
        <f t="shared" si="24"/>
        <v/>
      </c>
      <c r="AG22" s="13" t="str">
        <f t="shared" si="25"/>
        <v/>
      </c>
      <c r="AH22" s="24" t="str">
        <f>IFERROR(IF(AND(W21="Impacto",W22="Impacto"),(AH21-(+AH21*Z22)),IF(AND(W21="Probabilidad",W22="Impacto"),(AH20-(+AH20*Z22)),IF(W22="Probabilidad",AH21,""))),"")</f>
        <v/>
      </c>
      <c r="AI22" s="13" t="str">
        <f t="shared" si="26"/>
        <v/>
      </c>
      <c r="AJ22" s="13" t="str">
        <f t="shared" si="27"/>
        <v>-</v>
      </c>
      <c r="AK22" s="14" t="str">
        <f>IFERROR(VLOOKUP(AJ22,DATOS!$B$58:$C$82,2,0)," ")</f>
        <v xml:space="preserve"> </v>
      </c>
      <c r="AL22" s="20"/>
      <c r="AM22" s="14"/>
      <c r="AN22" s="21"/>
      <c r="AO22" s="14"/>
    </row>
    <row r="23" spans="1:41">
      <c r="A23" s="33">
        <v>5</v>
      </c>
      <c r="B23" s="34"/>
      <c r="C23" s="33"/>
      <c r="D23" s="13" t="str">
        <f>IFERROR(VLOOKUP(C23,DATOS!$E$3:$F$17,2,0)," ")</f>
        <v xml:space="preserve"> </v>
      </c>
      <c r="E23" s="33"/>
      <c r="F23" s="35"/>
      <c r="G23" s="35"/>
      <c r="H23" s="35"/>
      <c r="I23" s="36"/>
      <c r="J23" s="36"/>
      <c r="K23" s="37" t="str">
        <f>IFERROR(VLOOKUP(J23,DATOS!$K$13:$L$19,2,0)," ")</f>
        <v xml:space="preserve"> </v>
      </c>
      <c r="L23" s="36"/>
      <c r="M23" s="33" t="str">
        <f>IFERROR(VLOOKUP(L23,DATOS!$G$14:$I$18,2,0)," ")</f>
        <v xml:space="preserve"> </v>
      </c>
      <c r="N23" s="33" t="str">
        <f>IFERROR(VLOOKUP(L23,DATOS!$G$14:$I$18,3,0)," ")</f>
        <v xml:space="preserve"> </v>
      </c>
      <c r="O23" s="36"/>
      <c r="P23" s="33" t="str">
        <f>IFERROR(VLOOKUP(O23,DATOS!$G$24:$J$28,2,0)," ")</f>
        <v xml:space="preserve"> </v>
      </c>
      <c r="Q23" s="33" t="str">
        <f>IFERROR(VLOOKUP(O23,DATOS!$G$24:$J$28,3,0)," ")</f>
        <v xml:space="preserve"> </v>
      </c>
      <c r="R23" s="33" t="str">
        <f>IFERROR(VLOOKUP(O23,DATOS!$G$24:$J$28,4,0)," ")</f>
        <v xml:space="preserve"> </v>
      </c>
      <c r="S23" s="33" t="str">
        <f>CONCATENATE(L23,"-",O23)</f>
        <v>-</v>
      </c>
      <c r="T23" s="33" t="str">
        <f>IFERROR(VLOOKUP(S23,DATOS!$N$24:$O$48,2,0)," ")</f>
        <v xml:space="preserve"> </v>
      </c>
      <c r="U23" s="13">
        <v>1</v>
      </c>
      <c r="V23" s="14"/>
      <c r="W23" s="15" t="str">
        <f>IF(OR(X23="Preventivo",X23="Detectivo"),"Probabilidad",IF(X23="Correctivo","Impacto",""))</f>
        <v/>
      </c>
      <c r="X23" s="15"/>
      <c r="Y23" s="16"/>
      <c r="Z23" s="17" t="str">
        <f>IF(AND(X23="Preventivo",Y23="Automático"),"50%",IF(AND(X23="Preventivo",Y23="Manual"),"40%",IF(AND(X23="Detectivo",Y23="Automático"),"40%",IF(AND(X23="Detectivo",Y23="Manual"),"30%",IF(AND(X23="Correctivo",Y23="Automático"),"35%",IF(AND(X23="Correctivo",Y23="Manual"),"25%",""))))))</f>
        <v/>
      </c>
      <c r="AA23" s="16"/>
      <c r="AB23" s="16"/>
      <c r="AC23" s="16"/>
      <c r="AD23" s="18" t="str">
        <f>IFERROR(IF(W23="Probabilidad",(N23-(+N23*Z23)),IF(W23="Impacto",N23,"")),"")</f>
        <v/>
      </c>
      <c r="AE23" s="13" t="str">
        <f>IFERROR(IF(AD23="","",IF(AD23&lt;=0.2,"Muy Baja",IF(AD23&lt;=0.4,"Baja",IF(AD23&lt;=0.6,"Media",IF(AD23&lt;=0.8,"Alta","Muy Alta"))))),"")</f>
        <v/>
      </c>
      <c r="AF23" s="19" t="str">
        <f>+AD23</f>
        <v/>
      </c>
      <c r="AG23" s="13" t="str">
        <f>IFERROR(IF(AF23="","",IF(AF23&lt;=0.2,"Leve",IF(AF23&lt;=0.4,"Menor",IF(AF23&lt;=0.6,"Moderado",IF(AF23&lt;=0.8,"Mayor","Catastrófico"))))),"")</f>
        <v/>
      </c>
      <c r="AH23" s="18" t="str">
        <f>IFERROR(IF(W23="Impacto",(R23-(+R23*Z23)),IF(W23="Probabilidad",R23,"")),"")</f>
        <v/>
      </c>
      <c r="AI23" s="13" t="str">
        <f>IFERROR(IF(OR(AND(AE23="Muy Baja",AG23="Leve"),AND(AE23="Muy Baja",AG23="Menor"),AND(AE23="Baja",AG23="Leve")),"Bajo",IF(OR(AND(AE23="Muy baja",AG23="Moderado"),AND(AE23="Baja",AG23="Menor"),AND(AE23="Baja",AG23="Moderado"),AND(AE23="Media",AG23="Leve"),AND(AE23="Media",AG23="Menor"),AND(AE23="Media",AG23="Moderado"),AND(AE23="Alta",AG23="Leve"),AND(AE23="Alta",AG23="Menor")),"Moderado",IF(OR(AND(AE23="Muy Baja",AG23="Mayor"),AND(AE23="Baja",AG23="Mayor"),AND(AE23="Media",AG23="Mayor"),AND(AE23="Alta",AG23="Moderado"),AND(AE23="Alta",AG23="Mayor"),AND(AE23="Muy Alta",AG23="Leve"),AND(AE23="Muy Alta",AG23="Menor"),AND(AE23="Muy Alta",AG23="Moderado"),AND(AE23="Muy Alta",AG23="Mayor")),"Alto",IF(OR(AND(AE23="Muy Baja",AG23="Catastrófico"),AND(AE23="Baja",AG23="Catastrófico"),AND(AE23="Media",AG23="Catastrófico"),AND(AE23="Alta",AG23="Catastrófico"),AND(AE23="Muy Alta",AG23="Catastrófico")),"Extremo","")))),"")</f>
        <v/>
      </c>
      <c r="AJ23" s="13" t="str">
        <f>CONCATENATE(AE23,"-",AG23)</f>
        <v>-</v>
      </c>
      <c r="AK23" s="14" t="str">
        <f>IFERROR(VLOOKUP(AJ23,DATOS!$B$58:$C$82,2,0)," ")</f>
        <v xml:space="preserve"> </v>
      </c>
      <c r="AL23" s="20"/>
      <c r="AM23" s="14"/>
      <c r="AN23" s="21"/>
      <c r="AO23" s="14"/>
    </row>
    <row r="24" spans="1:41">
      <c r="A24" s="33"/>
      <c r="B24" s="34"/>
      <c r="C24" s="33"/>
      <c r="D24" s="22"/>
      <c r="E24" s="33"/>
      <c r="F24" s="35"/>
      <c r="G24" s="35"/>
      <c r="H24" s="35"/>
      <c r="I24" s="36"/>
      <c r="J24" s="36"/>
      <c r="K24" s="37"/>
      <c r="L24" s="36"/>
      <c r="M24" s="33"/>
      <c r="N24" s="33"/>
      <c r="O24" s="36"/>
      <c r="P24" s="33"/>
      <c r="Q24" s="33"/>
      <c r="R24" s="33"/>
      <c r="S24" s="33"/>
      <c r="T24" s="33"/>
      <c r="U24" s="23">
        <v>2</v>
      </c>
      <c r="V24" s="22"/>
      <c r="W24" s="15" t="str">
        <f t="shared" ref="W24:W26" si="28">IF(OR(X24="Preventivo",X24="Detectivo"),"Probabilidad",IF(X24="Correctivo","Impacto",""))</f>
        <v/>
      </c>
      <c r="X24" s="15"/>
      <c r="Y24" s="16"/>
      <c r="Z24" s="17" t="str">
        <f t="shared" ref="Z24:Z26" si="29">IF(AND(X24="Preventivo",Y24="Automático"),"50%",IF(AND(X24="Preventivo",Y24="Manual"),"40%",IF(AND(X24="Detectivo",Y24="Automático"),"40%",IF(AND(X24="Detectivo",Y24="Manual"),"30%",IF(AND(X24="Correctivo",Y24="Automático"),"35%",IF(AND(X24="Correctivo",Y24="Manual"),"25%",""))))))</f>
        <v/>
      </c>
      <c r="AA24" s="16"/>
      <c r="AB24" s="16"/>
      <c r="AC24" s="16"/>
      <c r="AD24" s="24" t="str">
        <f>IFERROR(IF(AND(W23="Probabilidad",W24="Probabilidad"),(AF23-(+AF23*Z23)),IF(W24="Probabilidad",(N23-(+N23*Z23)),IF(W24="Impacto",AF23,""))),"")</f>
        <v/>
      </c>
      <c r="AE24" s="13" t="str">
        <f t="shared" ref="AE24:AE26" si="30">IFERROR(IF(AD24="","",IF(AD24&lt;=0.2,"Muy Baja",IF(AD24&lt;=0.4,"Baja",IF(AD24&lt;=0.6,"Media",IF(AD24&lt;=0.8,"Alta","Muy Alta"))))),"")</f>
        <v/>
      </c>
      <c r="AF24" s="19" t="str">
        <f t="shared" ref="AF24:AF26" si="31">+AD24</f>
        <v/>
      </c>
      <c r="AG24" s="13" t="str">
        <f t="shared" ref="AG24:AG26" si="32">IFERROR(IF(AF24="","",IF(AF24&lt;=0.2,"Leve",IF(AF24&lt;=0.4,"Menor",IF(AF24&lt;=0.6,"Moderado",IF(AF24&lt;=0.8,"Mayor","Catastrófico"))))),"")</f>
        <v/>
      </c>
      <c r="AH24" s="24" t="str">
        <f>IFERROR(IF(AND(W23="Impacto",W24="Impacto"),(AH23-(+AH23*Z24)),IF(W24="Impacto",(R23-(+R23*Z24)),IF(W24="Probabilidad",AH23,""))),"")</f>
        <v/>
      </c>
      <c r="AI24" s="13" t="str">
        <f t="shared" ref="AI24:AI26" si="33">IFERROR(IF(OR(AND(AE24="Muy Baja",AG24="Leve"),AND(AE24="Muy Baja",AG24="Menor"),AND(AE24="Baja",AG24="Leve")),"Bajo",IF(OR(AND(AE24="Muy baja",AG24="Moderado"),AND(AE24="Baja",AG24="Menor"),AND(AE24="Baja",AG24="Moderado"),AND(AE24="Media",AG24="Leve"),AND(AE24="Media",AG24="Menor"),AND(AE24="Media",AG24="Moderado"),AND(AE24="Alta",AG24="Leve"),AND(AE24="Alta",AG24="Menor")),"Moderado",IF(OR(AND(AE24="Muy Baja",AG24="Mayor"),AND(AE24="Baja",AG24="Mayor"),AND(AE24="Media",AG24="Mayor"),AND(AE24="Alta",AG24="Moderado"),AND(AE24="Alta",AG24="Mayor"),AND(AE24="Muy Alta",AG24="Leve"),AND(AE24="Muy Alta",AG24="Menor"),AND(AE24="Muy Alta",AG24="Moderado"),AND(AE24="Muy Alta",AG24="Mayor")),"Alto",IF(OR(AND(AE24="Muy Baja",AG24="Catastrófico"),AND(AE24="Baja",AG24="Catastrófico"),AND(AE24="Media",AG24="Catastrófico"),AND(AE24="Alta",AG24="Catastrófico"),AND(AE24="Muy Alta",AG24="Catastrófico")),"Extremo","")))),"")</f>
        <v/>
      </c>
      <c r="AJ24" s="13" t="str">
        <f t="shared" ref="AJ24:AJ26" si="34">CONCATENATE(AE24,"-",AG24)</f>
        <v>-</v>
      </c>
      <c r="AK24" s="14" t="str">
        <f>IFERROR(VLOOKUP(AJ24,DATOS!$B$58:$C$82,2,0)," ")</f>
        <v xml:space="preserve"> </v>
      </c>
      <c r="AL24" s="20"/>
      <c r="AM24" s="14"/>
      <c r="AN24" s="21"/>
      <c r="AO24" s="14"/>
    </row>
    <row r="25" spans="1:41">
      <c r="A25" s="33"/>
      <c r="B25" s="34"/>
      <c r="C25" s="33"/>
      <c r="D25" s="22"/>
      <c r="E25" s="33"/>
      <c r="F25" s="35"/>
      <c r="G25" s="35"/>
      <c r="H25" s="35"/>
      <c r="I25" s="36"/>
      <c r="J25" s="36"/>
      <c r="K25" s="37"/>
      <c r="L25" s="36"/>
      <c r="M25" s="33"/>
      <c r="N25" s="33"/>
      <c r="O25" s="36"/>
      <c r="P25" s="33"/>
      <c r="Q25" s="33"/>
      <c r="R25" s="33"/>
      <c r="S25" s="33"/>
      <c r="T25" s="33"/>
      <c r="U25" s="23">
        <v>3</v>
      </c>
      <c r="V25" s="22"/>
      <c r="W25" s="15" t="str">
        <f t="shared" si="28"/>
        <v/>
      </c>
      <c r="X25" s="15"/>
      <c r="Y25" s="16"/>
      <c r="Z25" s="17" t="str">
        <f t="shared" si="29"/>
        <v/>
      </c>
      <c r="AA25" s="16"/>
      <c r="AB25" s="16"/>
      <c r="AC25" s="16"/>
      <c r="AD25" s="23" t="str">
        <f>IFERROR(IF(AND(W24="Probabilidad",W25="Probabilidad"),(AF24-(+AF24*Z24)),IF(AND(W24="Impacto",W25="Probabilidad"),(AF23-(+AF23*Z24)),IF(W25="Impacto",AF24,""))),"")</f>
        <v/>
      </c>
      <c r="AE25" s="13" t="str">
        <f t="shared" si="30"/>
        <v/>
      </c>
      <c r="AF25" s="19" t="str">
        <f t="shared" si="31"/>
        <v/>
      </c>
      <c r="AG25" s="13" t="str">
        <f t="shared" si="32"/>
        <v/>
      </c>
      <c r="AH25" s="24" t="str">
        <f>IFERROR(IF(AND(W24="Impacto",W25="Impacto"),(AH24-(+AH24*Z25)),IF(AND(W24="Probabilidad",W25="Impacto"),(AH23-(+AH23*Z25)),IF(W25="Probabilidad",AH24,""))),"")</f>
        <v/>
      </c>
      <c r="AI25" s="13" t="str">
        <f t="shared" si="33"/>
        <v/>
      </c>
      <c r="AJ25" s="13" t="str">
        <f t="shared" si="34"/>
        <v>-</v>
      </c>
      <c r="AK25" s="14" t="str">
        <f>IFERROR(VLOOKUP(AJ25,DATOS!$B$58:$C$82,2,0)," ")</f>
        <v xml:space="preserve"> </v>
      </c>
      <c r="AL25" s="20"/>
      <c r="AM25" s="14"/>
      <c r="AN25" s="21"/>
      <c r="AO25" s="14"/>
    </row>
    <row r="26" spans="1:41">
      <c r="A26" s="33"/>
      <c r="B26" s="34"/>
      <c r="C26" s="33"/>
      <c r="D26" s="22"/>
      <c r="E26" s="33"/>
      <c r="F26" s="35"/>
      <c r="G26" s="35"/>
      <c r="H26" s="35"/>
      <c r="I26" s="36"/>
      <c r="J26" s="36"/>
      <c r="K26" s="37"/>
      <c r="L26" s="36"/>
      <c r="M26" s="33"/>
      <c r="N26" s="33"/>
      <c r="O26" s="36"/>
      <c r="P26" s="33"/>
      <c r="Q26" s="33"/>
      <c r="R26" s="33"/>
      <c r="S26" s="33"/>
      <c r="T26" s="33"/>
      <c r="U26" s="23">
        <v>4</v>
      </c>
      <c r="V26" s="22"/>
      <c r="W26" s="15" t="str">
        <f t="shared" si="28"/>
        <v/>
      </c>
      <c r="X26" s="15"/>
      <c r="Y26" s="16"/>
      <c r="Z26" s="17" t="str">
        <f t="shared" si="29"/>
        <v/>
      </c>
      <c r="AA26" s="16"/>
      <c r="AB26" s="16"/>
      <c r="AC26" s="16"/>
      <c r="AD26" s="23" t="str">
        <f>IFERROR(IF(AND(W25="Probabilidad",W26="Probabilidad"),(AF25-(+AF25*Z25)),IF(AND(W25="Impacto",W26="Probabilidad"),(AF24-(+AF24*Z25)),IF(W26="Impacto",AF25,""))),"")</f>
        <v/>
      </c>
      <c r="AE26" s="13" t="str">
        <f t="shared" si="30"/>
        <v/>
      </c>
      <c r="AF26" s="19" t="str">
        <f t="shared" si="31"/>
        <v/>
      </c>
      <c r="AG26" s="13" t="str">
        <f t="shared" si="32"/>
        <v/>
      </c>
      <c r="AH26" s="24" t="str">
        <f>IFERROR(IF(AND(W25="Impacto",W26="Impacto"),(AH25-(+AH25*Z26)),IF(AND(W25="Probabilidad",W26="Impacto"),(AH24-(+AH24*Z26)),IF(W26="Probabilidad",AH25,""))),"")</f>
        <v/>
      </c>
      <c r="AI26" s="13" t="str">
        <f t="shared" si="33"/>
        <v/>
      </c>
      <c r="AJ26" s="13" t="str">
        <f t="shared" si="34"/>
        <v>-</v>
      </c>
      <c r="AK26" s="14" t="str">
        <f>IFERROR(VLOOKUP(AJ26,DATOS!$B$58:$C$82,2,0)," ")</f>
        <v xml:space="preserve"> </v>
      </c>
      <c r="AL26" s="20"/>
      <c r="AM26" s="14"/>
      <c r="AN26" s="21"/>
      <c r="AO26" s="14"/>
    </row>
    <row r="27" spans="1:41">
      <c r="A27" s="33">
        <v>6</v>
      </c>
      <c r="B27" s="34"/>
      <c r="C27" s="33"/>
      <c r="D27" s="13" t="str">
        <f>IFERROR(VLOOKUP(C27,DATOS!$E$3:$F$17,2,0)," ")</f>
        <v xml:space="preserve"> </v>
      </c>
      <c r="E27" s="33"/>
      <c r="F27" s="35"/>
      <c r="G27" s="35"/>
      <c r="H27" s="35"/>
      <c r="I27" s="36"/>
      <c r="J27" s="36"/>
      <c r="K27" s="37" t="str">
        <f>IFERROR(VLOOKUP(J27,DATOS!$K$13:$L$19,2,0)," ")</f>
        <v xml:space="preserve"> </v>
      </c>
      <c r="L27" s="36"/>
      <c r="M27" s="33" t="str">
        <f>IFERROR(VLOOKUP(L27,DATOS!$G$14:$I$18,2,0)," ")</f>
        <v xml:space="preserve"> </v>
      </c>
      <c r="N27" s="33" t="str">
        <f>IFERROR(VLOOKUP(L27,DATOS!$G$14:$I$18,3,0)," ")</f>
        <v xml:space="preserve"> </v>
      </c>
      <c r="O27" s="36"/>
      <c r="P27" s="33" t="str">
        <f>IFERROR(VLOOKUP(O27,DATOS!$G$24:$J$28,2,0)," ")</f>
        <v xml:space="preserve"> </v>
      </c>
      <c r="Q27" s="33" t="str">
        <f>IFERROR(VLOOKUP(O27,DATOS!$G$24:$J$28,3,0)," ")</f>
        <v xml:space="preserve"> </v>
      </c>
      <c r="R27" s="33" t="str">
        <f>IFERROR(VLOOKUP(O27,DATOS!$G$24:$J$28,4,0)," ")</f>
        <v xml:space="preserve"> </v>
      </c>
      <c r="S27" s="33" t="str">
        <f>CONCATENATE(L27,"-",O27)</f>
        <v>-</v>
      </c>
      <c r="T27" s="33" t="str">
        <f>IFERROR(VLOOKUP(S27,DATOS!$N$24:$O$48,2,0)," ")</f>
        <v xml:space="preserve"> </v>
      </c>
      <c r="U27" s="13">
        <v>1</v>
      </c>
      <c r="V27" s="14"/>
      <c r="W27" s="15" t="str">
        <f>IF(OR(X27="Preventivo",X27="Detectivo"),"Probabilidad",IF(X27="Correctivo","Impacto",""))</f>
        <v/>
      </c>
      <c r="X27" s="15"/>
      <c r="Y27" s="16"/>
      <c r="Z27" s="17" t="str">
        <f>IF(AND(X27="Preventivo",Y27="Automático"),"50%",IF(AND(X27="Preventivo",Y27="Manual"),"40%",IF(AND(X27="Detectivo",Y27="Automático"),"40%",IF(AND(X27="Detectivo",Y27="Manual"),"30%",IF(AND(X27="Correctivo",Y27="Automático"),"35%",IF(AND(X27="Correctivo",Y27="Manual"),"25%",""))))))</f>
        <v/>
      </c>
      <c r="AA27" s="16"/>
      <c r="AB27" s="16"/>
      <c r="AC27" s="16"/>
      <c r="AD27" s="18" t="str">
        <f>IFERROR(IF(W27="Probabilidad",(N27-(+N27*Z27)),IF(W27="Impacto",N27,"")),"")</f>
        <v/>
      </c>
      <c r="AE27" s="13" t="str">
        <f>IFERROR(IF(AD27="","",IF(AD27&lt;=0.2,"Muy Baja",IF(AD27&lt;=0.4,"Baja",IF(AD27&lt;=0.6,"Media",IF(AD27&lt;=0.8,"Alta","Muy Alta"))))),"")</f>
        <v/>
      </c>
      <c r="AF27" s="19" t="str">
        <f>+AD27</f>
        <v/>
      </c>
      <c r="AG27" s="13" t="str">
        <f>IFERROR(IF(AF27="","",IF(AF27&lt;=0.2,"Leve",IF(AF27&lt;=0.4,"Menor",IF(AF27&lt;=0.6,"Moderado",IF(AF27&lt;=0.8,"Mayor","Catastrófico"))))),"")</f>
        <v/>
      </c>
      <c r="AH27" s="18" t="str">
        <f>IFERROR(IF(W27="Impacto",(R27-(+R27*Z27)),IF(W27="Probabilidad",R27,"")),"")</f>
        <v/>
      </c>
      <c r="AI27" s="13" t="str">
        <f>IFERROR(IF(OR(AND(AE27="Muy Baja",AG27="Leve"),AND(AE27="Muy Baja",AG27="Menor"),AND(AE27="Baja",AG27="Leve")),"Bajo",IF(OR(AND(AE27="Muy baja",AG27="Moderado"),AND(AE27="Baja",AG27="Menor"),AND(AE27="Baja",AG27="Moderado"),AND(AE27="Media",AG27="Leve"),AND(AE27="Media",AG27="Menor"),AND(AE27="Media",AG27="Moderado"),AND(AE27="Alta",AG27="Leve"),AND(AE27="Alta",AG27="Menor")),"Moderado",IF(OR(AND(AE27="Muy Baja",AG27="Mayor"),AND(AE27="Baja",AG27="Mayor"),AND(AE27="Media",AG27="Mayor"),AND(AE27="Alta",AG27="Moderado"),AND(AE27="Alta",AG27="Mayor"),AND(AE27="Muy Alta",AG27="Leve"),AND(AE27="Muy Alta",AG27="Menor"),AND(AE27="Muy Alta",AG27="Moderado"),AND(AE27="Muy Alta",AG27="Mayor")),"Alto",IF(OR(AND(AE27="Muy Baja",AG27="Catastrófico"),AND(AE27="Baja",AG27="Catastrófico"),AND(AE27="Media",AG27="Catastrófico"),AND(AE27="Alta",AG27="Catastrófico"),AND(AE27="Muy Alta",AG27="Catastrófico")),"Extremo","")))),"")</f>
        <v/>
      </c>
      <c r="AJ27" s="13" t="str">
        <f>CONCATENATE(AE27,"-",AG27)</f>
        <v>-</v>
      </c>
      <c r="AK27" s="14" t="str">
        <f>IFERROR(VLOOKUP(AJ27,DATOS!$B$58:$C$82,2,0)," ")</f>
        <v xml:space="preserve"> </v>
      </c>
      <c r="AL27" s="20"/>
      <c r="AM27" s="14"/>
      <c r="AN27" s="21"/>
      <c r="AO27" s="14"/>
    </row>
    <row r="28" spans="1:41">
      <c r="A28" s="33"/>
      <c r="B28" s="34"/>
      <c r="C28" s="33"/>
      <c r="D28" s="22"/>
      <c r="E28" s="33"/>
      <c r="F28" s="35"/>
      <c r="G28" s="35"/>
      <c r="H28" s="35"/>
      <c r="I28" s="36"/>
      <c r="J28" s="36"/>
      <c r="K28" s="37"/>
      <c r="L28" s="36"/>
      <c r="M28" s="33"/>
      <c r="N28" s="33"/>
      <c r="O28" s="36"/>
      <c r="P28" s="33"/>
      <c r="Q28" s="33"/>
      <c r="R28" s="33"/>
      <c r="S28" s="33"/>
      <c r="T28" s="33"/>
      <c r="U28" s="23">
        <v>2</v>
      </c>
      <c r="V28" s="22"/>
      <c r="W28" s="15" t="str">
        <f t="shared" ref="W28:W30" si="35">IF(OR(X28="Preventivo",X28="Detectivo"),"Probabilidad",IF(X28="Correctivo","Impacto",""))</f>
        <v/>
      </c>
      <c r="X28" s="15"/>
      <c r="Y28" s="16"/>
      <c r="Z28" s="17" t="str">
        <f t="shared" ref="Z28:Z30" si="36">IF(AND(X28="Preventivo",Y28="Automático"),"50%",IF(AND(X28="Preventivo",Y28="Manual"),"40%",IF(AND(X28="Detectivo",Y28="Automático"),"40%",IF(AND(X28="Detectivo",Y28="Manual"),"30%",IF(AND(X28="Correctivo",Y28="Automático"),"35%",IF(AND(X28="Correctivo",Y28="Manual"),"25%",""))))))</f>
        <v/>
      </c>
      <c r="AA28" s="16"/>
      <c r="AB28" s="16"/>
      <c r="AC28" s="16"/>
      <c r="AD28" s="24" t="str">
        <f>IFERROR(IF(AND(W27="Probabilidad",W28="Probabilidad"),(AF27-(+AF27*Z27)),IF(W28="Probabilidad",(N27-(+N27*Z27)),IF(W28="Impacto",AF27,""))),"")</f>
        <v/>
      </c>
      <c r="AE28" s="13" t="str">
        <f t="shared" ref="AE28:AE30" si="37">IFERROR(IF(AD28="","",IF(AD28&lt;=0.2,"Muy Baja",IF(AD28&lt;=0.4,"Baja",IF(AD28&lt;=0.6,"Media",IF(AD28&lt;=0.8,"Alta","Muy Alta"))))),"")</f>
        <v/>
      </c>
      <c r="AF28" s="19" t="str">
        <f t="shared" ref="AF28:AF30" si="38">+AD28</f>
        <v/>
      </c>
      <c r="AG28" s="13" t="str">
        <f t="shared" ref="AG28:AG30" si="39">IFERROR(IF(AF28="","",IF(AF28&lt;=0.2,"Leve",IF(AF28&lt;=0.4,"Menor",IF(AF28&lt;=0.6,"Moderado",IF(AF28&lt;=0.8,"Mayor","Catastrófico"))))),"")</f>
        <v/>
      </c>
      <c r="AH28" s="24" t="str">
        <f>IFERROR(IF(AND(W27="Impacto",W28="Impacto"),(AH27-(+AH27*Z28)),IF(W28="Impacto",(R27-(+R27*Z28)),IF(W28="Probabilidad",AH27,""))),"")</f>
        <v/>
      </c>
      <c r="AI28" s="13" t="str">
        <f t="shared" ref="AI28:AI30" si="40">IFERROR(IF(OR(AND(AE28="Muy Baja",AG28="Leve"),AND(AE28="Muy Baja",AG28="Menor"),AND(AE28="Baja",AG28="Leve")),"Bajo",IF(OR(AND(AE28="Muy baja",AG28="Moderado"),AND(AE28="Baja",AG28="Menor"),AND(AE28="Baja",AG28="Moderado"),AND(AE28="Media",AG28="Leve"),AND(AE28="Media",AG28="Menor"),AND(AE28="Media",AG28="Moderado"),AND(AE28="Alta",AG28="Leve"),AND(AE28="Alta",AG28="Menor")),"Moderado",IF(OR(AND(AE28="Muy Baja",AG28="Mayor"),AND(AE28="Baja",AG28="Mayor"),AND(AE28="Media",AG28="Mayor"),AND(AE28="Alta",AG28="Moderado"),AND(AE28="Alta",AG28="Mayor"),AND(AE28="Muy Alta",AG28="Leve"),AND(AE28="Muy Alta",AG28="Menor"),AND(AE28="Muy Alta",AG28="Moderado"),AND(AE28="Muy Alta",AG28="Mayor")),"Alto",IF(OR(AND(AE28="Muy Baja",AG28="Catastrófico"),AND(AE28="Baja",AG28="Catastrófico"),AND(AE28="Media",AG28="Catastrófico"),AND(AE28="Alta",AG28="Catastrófico"),AND(AE28="Muy Alta",AG28="Catastrófico")),"Extremo","")))),"")</f>
        <v/>
      </c>
      <c r="AJ28" s="13" t="str">
        <f t="shared" ref="AJ28:AJ30" si="41">CONCATENATE(AE28,"-",AG28)</f>
        <v>-</v>
      </c>
      <c r="AK28" s="14" t="str">
        <f>IFERROR(VLOOKUP(AJ28,DATOS!$B$58:$C$82,2,0)," ")</f>
        <v xml:space="preserve"> </v>
      </c>
      <c r="AL28" s="20"/>
      <c r="AM28" s="14"/>
      <c r="AN28" s="21"/>
      <c r="AO28" s="14"/>
    </row>
    <row r="29" spans="1:41">
      <c r="A29" s="33"/>
      <c r="B29" s="34"/>
      <c r="C29" s="33"/>
      <c r="D29" s="22"/>
      <c r="E29" s="33"/>
      <c r="F29" s="35"/>
      <c r="G29" s="35"/>
      <c r="H29" s="35"/>
      <c r="I29" s="36"/>
      <c r="J29" s="36"/>
      <c r="K29" s="37"/>
      <c r="L29" s="36"/>
      <c r="M29" s="33"/>
      <c r="N29" s="33"/>
      <c r="O29" s="36"/>
      <c r="P29" s="33"/>
      <c r="Q29" s="33"/>
      <c r="R29" s="33"/>
      <c r="S29" s="33"/>
      <c r="T29" s="33"/>
      <c r="U29" s="23">
        <v>3</v>
      </c>
      <c r="V29" s="22"/>
      <c r="W29" s="15" t="str">
        <f t="shared" si="35"/>
        <v/>
      </c>
      <c r="X29" s="15"/>
      <c r="Y29" s="16"/>
      <c r="Z29" s="17" t="str">
        <f t="shared" si="36"/>
        <v/>
      </c>
      <c r="AA29" s="16"/>
      <c r="AB29" s="16"/>
      <c r="AC29" s="16"/>
      <c r="AD29" s="23" t="str">
        <f>IFERROR(IF(AND(W28="Probabilidad",W29="Probabilidad"),(AF28-(+AF28*Z28)),IF(AND(W28="Impacto",W29="Probabilidad"),(AF27-(+AF27*Z28)),IF(W29="Impacto",AF28,""))),"")</f>
        <v/>
      </c>
      <c r="AE29" s="13" t="str">
        <f t="shared" si="37"/>
        <v/>
      </c>
      <c r="AF29" s="19" t="str">
        <f t="shared" si="38"/>
        <v/>
      </c>
      <c r="AG29" s="13" t="str">
        <f t="shared" si="39"/>
        <v/>
      </c>
      <c r="AH29" s="24" t="str">
        <f>IFERROR(IF(AND(W28="Impacto",W29="Impacto"),(AH28-(+AH28*Z29)),IF(AND(W28="Probabilidad",W29="Impacto"),(AH27-(+AH27*Z29)),IF(W29="Probabilidad",AH28,""))),"")</f>
        <v/>
      </c>
      <c r="AI29" s="13" t="str">
        <f t="shared" si="40"/>
        <v/>
      </c>
      <c r="AJ29" s="13" t="str">
        <f t="shared" si="41"/>
        <v>-</v>
      </c>
      <c r="AK29" s="14" t="str">
        <f>IFERROR(VLOOKUP(AJ29,DATOS!$B$58:$C$82,2,0)," ")</f>
        <v xml:space="preserve"> </v>
      </c>
      <c r="AL29" s="20"/>
      <c r="AM29" s="14"/>
      <c r="AN29" s="21"/>
      <c r="AO29" s="14"/>
    </row>
    <row r="30" spans="1:41">
      <c r="A30" s="33"/>
      <c r="B30" s="34"/>
      <c r="C30" s="33"/>
      <c r="D30" s="22"/>
      <c r="E30" s="33"/>
      <c r="F30" s="35"/>
      <c r="G30" s="35"/>
      <c r="H30" s="35"/>
      <c r="I30" s="36"/>
      <c r="J30" s="36"/>
      <c r="K30" s="37"/>
      <c r="L30" s="36"/>
      <c r="M30" s="33"/>
      <c r="N30" s="33"/>
      <c r="O30" s="36"/>
      <c r="P30" s="33"/>
      <c r="Q30" s="33"/>
      <c r="R30" s="33"/>
      <c r="S30" s="33"/>
      <c r="T30" s="33"/>
      <c r="U30" s="23">
        <v>4</v>
      </c>
      <c r="V30" s="22"/>
      <c r="W30" s="15" t="str">
        <f t="shared" si="35"/>
        <v/>
      </c>
      <c r="X30" s="15"/>
      <c r="Y30" s="16"/>
      <c r="Z30" s="17" t="str">
        <f t="shared" si="36"/>
        <v/>
      </c>
      <c r="AA30" s="16"/>
      <c r="AB30" s="16"/>
      <c r="AC30" s="16"/>
      <c r="AD30" s="23" t="str">
        <f>IFERROR(IF(AND(W29="Probabilidad",W30="Probabilidad"),(AF29-(+AF29*Z29)),IF(AND(W29="Impacto",W30="Probabilidad"),(AF28-(+AF28*Z29)),IF(W30="Impacto",AF29,""))),"")</f>
        <v/>
      </c>
      <c r="AE30" s="13" t="str">
        <f t="shared" si="37"/>
        <v/>
      </c>
      <c r="AF30" s="19" t="str">
        <f t="shared" si="38"/>
        <v/>
      </c>
      <c r="AG30" s="13" t="str">
        <f t="shared" si="39"/>
        <v/>
      </c>
      <c r="AH30" s="24" t="str">
        <f>IFERROR(IF(AND(W29="Impacto",W30="Impacto"),(AH29-(+AH29*Z30)),IF(AND(W29="Probabilidad",W30="Impacto"),(AH28-(+AH28*Z30)),IF(W30="Probabilidad",AH29,""))),"")</f>
        <v/>
      </c>
      <c r="AI30" s="13" t="str">
        <f t="shared" si="40"/>
        <v/>
      </c>
      <c r="AJ30" s="13" t="str">
        <f t="shared" si="41"/>
        <v>-</v>
      </c>
      <c r="AK30" s="14" t="str">
        <f>IFERROR(VLOOKUP(AJ30,DATOS!$B$58:$C$82,2,0)," ")</f>
        <v xml:space="preserve"> </v>
      </c>
      <c r="AL30" s="20"/>
      <c r="AM30" s="14"/>
      <c r="AN30" s="21"/>
      <c r="AO30" s="14"/>
    </row>
    <row r="31" spans="1:41">
      <c r="A31" s="33">
        <v>7</v>
      </c>
      <c r="B31" s="34"/>
      <c r="C31" s="33"/>
      <c r="D31" s="13" t="str">
        <f>IFERROR(VLOOKUP(C31,DATOS!$E$3:$F$17,2,0)," ")</f>
        <v xml:space="preserve"> </v>
      </c>
      <c r="E31" s="33"/>
      <c r="F31" s="35"/>
      <c r="G31" s="35"/>
      <c r="H31" s="35"/>
      <c r="I31" s="36"/>
      <c r="J31" s="36"/>
      <c r="K31" s="37" t="str">
        <f>IFERROR(VLOOKUP(J31,DATOS!$K$13:$L$19,2,0)," ")</f>
        <v xml:space="preserve"> </v>
      </c>
      <c r="L31" s="36"/>
      <c r="M31" s="33" t="str">
        <f>IFERROR(VLOOKUP(L31,DATOS!$G$14:$I$18,2,0)," ")</f>
        <v xml:space="preserve"> </v>
      </c>
      <c r="N31" s="33" t="str">
        <f>IFERROR(VLOOKUP(L31,DATOS!$G$14:$I$18,3,0)," ")</f>
        <v xml:space="preserve"> </v>
      </c>
      <c r="O31" s="36"/>
      <c r="P31" s="33" t="str">
        <f>IFERROR(VLOOKUP(O31,DATOS!$G$24:$J$28,2,0)," ")</f>
        <v xml:space="preserve"> </v>
      </c>
      <c r="Q31" s="33" t="str">
        <f>IFERROR(VLOOKUP(O31,DATOS!$G$24:$J$28,3,0)," ")</f>
        <v xml:space="preserve"> </v>
      </c>
      <c r="R31" s="33" t="str">
        <f>IFERROR(VLOOKUP(O31,DATOS!$G$24:$J$28,4,0)," ")</f>
        <v xml:space="preserve"> </v>
      </c>
      <c r="S31" s="33" t="str">
        <f>CONCATENATE(L31,"-",O31)</f>
        <v>-</v>
      </c>
      <c r="T31" s="33" t="str">
        <f>IFERROR(VLOOKUP(S31,DATOS!$N$24:$O$48,2,0)," ")</f>
        <v xml:space="preserve"> </v>
      </c>
      <c r="U31" s="13">
        <v>1</v>
      </c>
      <c r="V31" s="14"/>
      <c r="W31" s="15" t="str">
        <f>IF(OR(X31="Preventivo",X31="Detectivo"),"Probabilidad",IF(X31="Correctivo","Impacto",""))</f>
        <v/>
      </c>
      <c r="X31" s="15"/>
      <c r="Y31" s="16"/>
      <c r="Z31" s="17" t="str">
        <f>IF(AND(X31="Preventivo",Y31="Automático"),"50%",IF(AND(X31="Preventivo",Y31="Manual"),"40%",IF(AND(X31="Detectivo",Y31="Automático"),"40%",IF(AND(X31="Detectivo",Y31="Manual"),"30%",IF(AND(X31="Correctivo",Y31="Automático"),"35%",IF(AND(X31="Correctivo",Y31="Manual"),"25%",""))))))</f>
        <v/>
      </c>
      <c r="AA31" s="16"/>
      <c r="AB31" s="16"/>
      <c r="AC31" s="16"/>
      <c r="AD31" s="18" t="str">
        <f>IFERROR(IF(W31="Probabilidad",(N31-(+N31*Z31)),IF(W31="Impacto",N31,"")),"")</f>
        <v/>
      </c>
      <c r="AE31" s="13" t="str">
        <f>IFERROR(IF(AD31="","",IF(AD31&lt;=0.2,"Muy Baja",IF(AD31&lt;=0.4,"Baja",IF(AD31&lt;=0.6,"Media",IF(AD31&lt;=0.8,"Alta","Muy Alta"))))),"")</f>
        <v/>
      </c>
      <c r="AF31" s="19" t="str">
        <f>+AD31</f>
        <v/>
      </c>
      <c r="AG31" s="13" t="str">
        <f>IFERROR(IF(AF31="","",IF(AF31&lt;=0.2,"Leve",IF(AF31&lt;=0.4,"Menor",IF(AF31&lt;=0.6,"Moderado",IF(AF31&lt;=0.8,"Mayor","Catastrófico"))))),"")</f>
        <v/>
      </c>
      <c r="AH31" s="18" t="str">
        <f>IFERROR(IF(W31="Impacto",(R31-(+R31*Z31)),IF(W31="Probabilidad",R31,"")),"")</f>
        <v/>
      </c>
      <c r="AI31" s="13" t="str">
        <f>IFERROR(IF(OR(AND(AE31="Muy Baja",AG31="Leve"),AND(AE31="Muy Baja",AG31="Menor"),AND(AE31="Baja",AG31="Leve")),"Bajo",IF(OR(AND(AE31="Muy baja",AG31="Moderado"),AND(AE31="Baja",AG31="Menor"),AND(AE31="Baja",AG31="Moderado"),AND(AE31="Media",AG31="Leve"),AND(AE31="Media",AG31="Menor"),AND(AE31="Media",AG31="Moderado"),AND(AE31="Alta",AG31="Leve"),AND(AE31="Alta",AG31="Menor")),"Moderado",IF(OR(AND(AE31="Muy Baja",AG31="Mayor"),AND(AE31="Baja",AG31="Mayor"),AND(AE31="Media",AG31="Mayor"),AND(AE31="Alta",AG31="Moderado"),AND(AE31="Alta",AG31="Mayor"),AND(AE31="Muy Alta",AG31="Leve"),AND(AE31="Muy Alta",AG31="Menor"),AND(AE31="Muy Alta",AG31="Moderado"),AND(AE31="Muy Alta",AG31="Mayor")),"Alto",IF(OR(AND(AE31="Muy Baja",AG31="Catastrófico"),AND(AE31="Baja",AG31="Catastrófico"),AND(AE31="Media",AG31="Catastrófico"),AND(AE31="Alta",AG31="Catastrófico"),AND(AE31="Muy Alta",AG31="Catastrófico")),"Extremo","")))),"")</f>
        <v/>
      </c>
      <c r="AJ31" s="13" t="str">
        <f>CONCATENATE(AE31,"-",AG31)</f>
        <v>-</v>
      </c>
      <c r="AK31" s="14" t="str">
        <f>IFERROR(VLOOKUP(AJ31,DATOS!$B$58:$C$82,2,0)," ")</f>
        <v xml:space="preserve"> </v>
      </c>
      <c r="AL31" s="20"/>
      <c r="AM31" s="14"/>
      <c r="AN31" s="21"/>
      <c r="AO31" s="14"/>
    </row>
    <row r="32" spans="1:41">
      <c r="A32" s="33"/>
      <c r="B32" s="34"/>
      <c r="C32" s="33"/>
      <c r="D32" s="22"/>
      <c r="E32" s="33"/>
      <c r="F32" s="35"/>
      <c r="G32" s="35"/>
      <c r="H32" s="35"/>
      <c r="I32" s="36"/>
      <c r="J32" s="36"/>
      <c r="K32" s="37"/>
      <c r="L32" s="36"/>
      <c r="M32" s="33"/>
      <c r="N32" s="33"/>
      <c r="O32" s="36"/>
      <c r="P32" s="33"/>
      <c r="Q32" s="33"/>
      <c r="R32" s="33"/>
      <c r="S32" s="33"/>
      <c r="T32" s="33"/>
      <c r="U32" s="23">
        <v>2</v>
      </c>
      <c r="V32" s="22"/>
      <c r="W32" s="15" t="str">
        <f t="shared" ref="W32:W34" si="42">IF(OR(X32="Preventivo",X32="Detectivo"),"Probabilidad",IF(X32="Correctivo","Impacto",""))</f>
        <v/>
      </c>
      <c r="X32" s="15"/>
      <c r="Y32" s="16"/>
      <c r="Z32" s="17" t="str">
        <f t="shared" ref="Z32:Z34" si="43">IF(AND(X32="Preventivo",Y32="Automático"),"50%",IF(AND(X32="Preventivo",Y32="Manual"),"40%",IF(AND(X32="Detectivo",Y32="Automático"),"40%",IF(AND(X32="Detectivo",Y32="Manual"),"30%",IF(AND(X32="Correctivo",Y32="Automático"),"35%",IF(AND(X32="Correctivo",Y32="Manual"),"25%",""))))))</f>
        <v/>
      </c>
      <c r="AA32" s="16"/>
      <c r="AB32" s="16"/>
      <c r="AC32" s="16"/>
      <c r="AD32" s="24" t="str">
        <f>IFERROR(IF(AND(W31="Probabilidad",W32="Probabilidad"),(AF31-(+AF31*Z31)),IF(W32="Probabilidad",(N31-(+N31*Z31)),IF(W32="Impacto",AF31,""))),"")</f>
        <v/>
      </c>
      <c r="AE32" s="13" t="str">
        <f t="shared" ref="AE32:AE34" si="44">IFERROR(IF(AD32="","",IF(AD32&lt;=0.2,"Muy Baja",IF(AD32&lt;=0.4,"Baja",IF(AD32&lt;=0.6,"Media",IF(AD32&lt;=0.8,"Alta","Muy Alta"))))),"")</f>
        <v/>
      </c>
      <c r="AF32" s="19" t="str">
        <f t="shared" ref="AF32:AF34" si="45">+AD32</f>
        <v/>
      </c>
      <c r="AG32" s="13" t="str">
        <f t="shared" ref="AG32:AG34" si="46">IFERROR(IF(AF32="","",IF(AF32&lt;=0.2,"Leve",IF(AF32&lt;=0.4,"Menor",IF(AF32&lt;=0.6,"Moderado",IF(AF32&lt;=0.8,"Mayor","Catastrófico"))))),"")</f>
        <v/>
      </c>
      <c r="AH32" s="24" t="str">
        <f>IFERROR(IF(AND(W31="Impacto",W32="Impacto"),(AH31-(+AH31*Z32)),IF(W32="Impacto",(R31-(+R31*Z32)),IF(W32="Probabilidad",AH31,""))),"")</f>
        <v/>
      </c>
      <c r="AI32" s="13" t="str">
        <f t="shared" ref="AI32:AI34" si="47">IFERROR(IF(OR(AND(AE32="Muy Baja",AG32="Leve"),AND(AE32="Muy Baja",AG32="Menor"),AND(AE32="Baja",AG32="Leve")),"Bajo",IF(OR(AND(AE32="Muy baja",AG32="Moderado"),AND(AE32="Baja",AG32="Menor"),AND(AE32="Baja",AG32="Moderado"),AND(AE32="Media",AG32="Leve"),AND(AE32="Media",AG32="Menor"),AND(AE32="Media",AG32="Moderado"),AND(AE32="Alta",AG32="Leve"),AND(AE32="Alta",AG32="Menor")),"Moderado",IF(OR(AND(AE32="Muy Baja",AG32="Mayor"),AND(AE32="Baja",AG32="Mayor"),AND(AE32="Media",AG32="Mayor"),AND(AE32="Alta",AG32="Moderado"),AND(AE32="Alta",AG32="Mayor"),AND(AE32="Muy Alta",AG32="Leve"),AND(AE32="Muy Alta",AG32="Menor"),AND(AE32="Muy Alta",AG32="Moderado"),AND(AE32="Muy Alta",AG32="Mayor")),"Alto",IF(OR(AND(AE32="Muy Baja",AG32="Catastrófico"),AND(AE32="Baja",AG32="Catastrófico"),AND(AE32="Media",AG32="Catastrófico"),AND(AE32="Alta",AG32="Catastrófico"),AND(AE32="Muy Alta",AG32="Catastrófico")),"Extremo","")))),"")</f>
        <v/>
      </c>
      <c r="AJ32" s="13" t="str">
        <f t="shared" ref="AJ32:AJ34" si="48">CONCATENATE(AE32,"-",AG32)</f>
        <v>-</v>
      </c>
      <c r="AK32" s="14" t="str">
        <f>IFERROR(VLOOKUP(AJ32,DATOS!$B$58:$C$82,2,0)," ")</f>
        <v xml:space="preserve"> </v>
      </c>
      <c r="AL32" s="20"/>
      <c r="AM32" s="14"/>
      <c r="AN32" s="21"/>
      <c r="AO32" s="14"/>
    </row>
    <row r="33" spans="1:41">
      <c r="A33" s="33"/>
      <c r="B33" s="34"/>
      <c r="C33" s="33"/>
      <c r="D33" s="22"/>
      <c r="E33" s="33"/>
      <c r="F33" s="35"/>
      <c r="G33" s="35"/>
      <c r="H33" s="35"/>
      <c r="I33" s="36"/>
      <c r="J33" s="36"/>
      <c r="K33" s="37"/>
      <c r="L33" s="36"/>
      <c r="M33" s="33"/>
      <c r="N33" s="33"/>
      <c r="O33" s="36"/>
      <c r="P33" s="33"/>
      <c r="Q33" s="33"/>
      <c r="R33" s="33"/>
      <c r="S33" s="33"/>
      <c r="T33" s="33"/>
      <c r="U33" s="23">
        <v>3</v>
      </c>
      <c r="V33" s="22"/>
      <c r="W33" s="15" t="str">
        <f t="shared" si="42"/>
        <v/>
      </c>
      <c r="X33" s="15"/>
      <c r="Y33" s="16"/>
      <c r="Z33" s="17" t="str">
        <f t="shared" si="43"/>
        <v/>
      </c>
      <c r="AA33" s="16"/>
      <c r="AB33" s="16"/>
      <c r="AC33" s="16"/>
      <c r="AD33" s="23" t="str">
        <f>IFERROR(IF(AND(W32="Probabilidad",W33="Probabilidad"),(AF32-(+AF32*Z32)),IF(AND(W32="Impacto",W33="Probabilidad"),(AF31-(+AF31*Z32)),IF(W33="Impacto",AF32,""))),"")</f>
        <v/>
      </c>
      <c r="AE33" s="13" t="str">
        <f t="shared" si="44"/>
        <v/>
      </c>
      <c r="AF33" s="19" t="str">
        <f t="shared" si="45"/>
        <v/>
      </c>
      <c r="AG33" s="13" t="str">
        <f t="shared" si="46"/>
        <v/>
      </c>
      <c r="AH33" s="24" t="str">
        <f>IFERROR(IF(AND(W32="Impacto",W33="Impacto"),(AH32-(+AH32*Z33)),IF(AND(W32="Probabilidad",W33="Impacto"),(AH31-(+AH31*Z33)),IF(W33="Probabilidad",AH32,""))),"")</f>
        <v/>
      </c>
      <c r="AI33" s="13" t="str">
        <f t="shared" si="47"/>
        <v/>
      </c>
      <c r="AJ33" s="13" t="str">
        <f t="shared" si="48"/>
        <v>-</v>
      </c>
      <c r="AK33" s="14" t="str">
        <f>IFERROR(VLOOKUP(AJ33,DATOS!$B$58:$C$82,2,0)," ")</f>
        <v xml:space="preserve"> </v>
      </c>
      <c r="AL33" s="20"/>
      <c r="AM33" s="14"/>
      <c r="AN33" s="21"/>
      <c r="AO33" s="14"/>
    </row>
    <row r="34" spans="1:41">
      <c r="A34" s="33"/>
      <c r="B34" s="34"/>
      <c r="C34" s="33"/>
      <c r="D34" s="22"/>
      <c r="E34" s="33"/>
      <c r="F34" s="35"/>
      <c r="G34" s="35"/>
      <c r="H34" s="35"/>
      <c r="I34" s="36"/>
      <c r="J34" s="36"/>
      <c r="K34" s="37"/>
      <c r="L34" s="36"/>
      <c r="M34" s="33"/>
      <c r="N34" s="33"/>
      <c r="O34" s="36"/>
      <c r="P34" s="33"/>
      <c r="Q34" s="33"/>
      <c r="R34" s="33"/>
      <c r="S34" s="33"/>
      <c r="T34" s="33"/>
      <c r="U34" s="23">
        <v>4</v>
      </c>
      <c r="V34" s="22"/>
      <c r="W34" s="15" t="str">
        <f t="shared" si="42"/>
        <v/>
      </c>
      <c r="X34" s="15"/>
      <c r="Y34" s="16"/>
      <c r="Z34" s="17" t="str">
        <f t="shared" si="43"/>
        <v/>
      </c>
      <c r="AA34" s="16"/>
      <c r="AB34" s="16"/>
      <c r="AC34" s="16"/>
      <c r="AD34" s="23" t="str">
        <f>IFERROR(IF(AND(W33="Probabilidad",W34="Probabilidad"),(AF33-(+AF33*Z33)),IF(AND(W33="Impacto",W34="Probabilidad"),(AF32-(+AF32*Z33)),IF(W34="Impacto",AF33,""))),"")</f>
        <v/>
      </c>
      <c r="AE34" s="13" t="str">
        <f t="shared" si="44"/>
        <v/>
      </c>
      <c r="AF34" s="19" t="str">
        <f t="shared" si="45"/>
        <v/>
      </c>
      <c r="AG34" s="13" t="str">
        <f t="shared" si="46"/>
        <v/>
      </c>
      <c r="AH34" s="24" t="str">
        <f>IFERROR(IF(AND(W33="Impacto",W34="Impacto"),(AH33-(+AH33*Z34)),IF(AND(W33="Probabilidad",W34="Impacto"),(AH32-(+AH32*Z34)),IF(W34="Probabilidad",AH33,""))),"")</f>
        <v/>
      </c>
      <c r="AI34" s="13" t="str">
        <f t="shared" si="47"/>
        <v/>
      </c>
      <c r="AJ34" s="13" t="str">
        <f t="shared" si="48"/>
        <v>-</v>
      </c>
      <c r="AK34" s="14" t="str">
        <f>IFERROR(VLOOKUP(AJ34,DATOS!$B$58:$C$82,2,0)," ")</f>
        <v xml:space="preserve"> </v>
      </c>
      <c r="AL34" s="20"/>
      <c r="AM34" s="14"/>
      <c r="AN34" s="21"/>
      <c r="AO34" s="14"/>
    </row>
    <row r="35" spans="1:41">
      <c r="A35" s="33">
        <v>8</v>
      </c>
      <c r="B35" s="34"/>
      <c r="C35" s="33"/>
      <c r="D35" s="13" t="str">
        <f>IFERROR(VLOOKUP(C35,DATOS!$E$3:$F$17,2,0)," ")</f>
        <v xml:space="preserve"> </v>
      </c>
      <c r="E35" s="33"/>
      <c r="F35" s="35"/>
      <c r="G35" s="35"/>
      <c r="H35" s="35"/>
      <c r="I35" s="36"/>
      <c r="J35" s="36"/>
      <c r="K35" s="37" t="str">
        <f>IFERROR(VLOOKUP(J35,DATOS!$K$13:$L$19,2,0)," ")</f>
        <v xml:space="preserve"> </v>
      </c>
      <c r="L35" s="36"/>
      <c r="M35" s="33" t="str">
        <f>IFERROR(VLOOKUP(L35,DATOS!$G$14:$I$18,2,0)," ")</f>
        <v xml:space="preserve"> </v>
      </c>
      <c r="N35" s="33" t="str">
        <f>IFERROR(VLOOKUP(L35,DATOS!$G$14:$I$18,3,0)," ")</f>
        <v xml:space="preserve"> </v>
      </c>
      <c r="O35" s="36"/>
      <c r="P35" s="33" t="str">
        <f>IFERROR(VLOOKUP(O35,DATOS!$G$24:$J$28,2,0)," ")</f>
        <v xml:space="preserve"> </v>
      </c>
      <c r="Q35" s="33" t="str">
        <f>IFERROR(VLOOKUP(O35,DATOS!$G$24:$J$28,3,0)," ")</f>
        <v xml:space="preserve"> </v>
      </c>
      <c r="R35" s="33" t="str">
        <f>IFERROR(VLOOKUP(O35,DATOS!$G$24:$J$28,4,0)," ")</f>
        <v xml:space="preserve"> </v>
      </c>
      <c r="S35" s="33" t="str">
        <f>CONCATENATE(L35,"-",O35)</f>
        <v>-</v>
      </c>
      <c r="T35" s="33" t="str">
        <f>IFERROR(VLOOKUP(S35,DATOS!$N$24:$O$48,2,0)," ")</f>
        <v xml:space="preserve"> </v>
      </c>
      <c r="U35" s="13">
        <v>1</v>
      </c>
      <c r="V35" s="14"/>
      <c r="W35" s="15" t="str">
        <f>IF(OR(X35="Preventivo",X35="Detectivo"),"Probabilidad",IF(X35="Correctivo","Impacto",""))</f>
        <v/>
      </c>
      <c r="X35" s="15"/>
      <c r="Y35" s="16"/>
      <c r="Z35" s="17" t="str">
        <f>IF(AND(X35="Preventivo",Y35="Automático"),"50%",IF(AND(X35="Preventivo",Y35="Manual"),"40%",IF(AND(X35="Detectivo",Y35="Automático"),"40%",IF(AND(X35="Detectivo",Y35="Manual"),"30%",IF(AND(X35="Correctivo",Y35="Automático"),"35%",IF(AND(X35="Correctivo",Y35="Manual"),"25%",""))))))</f>
        <v/>
      </c>
      <c r="AA35" s="16"/>
      <c r="AB35" s="16"/>
      <c r="AC35" s="16"/>
      <c r="AD35" s="18" t="str">
        <f>IFERROR(IF(W35="Probabilidad",(N35-(+N35*Z35)),IF(W35="Impacto",N35,"")),"")</f>
        <v/>
      </c>
      <c r="AE35" s="13" t="str">
        <f>IFERROR(IF(AD35="","",IF(AD35&lt;=0.2,"Muy Baja",IF(AD35&lt;=0.4,"Baja",IF(AD35&lt;=0.6,"Media",IF(AD35&lt;=0.8,"Alta","Muy Alta"))))),"")</f>
        <v/>
      </c>
      <c r="AF35" s="19" t="str">
        <f>+AD35</f>
        <v/>
      </c>
      <c r="AG35" s="13" t="str">
        <f>IFERROR(IF(AF35="","",IF(AF35&lt;=0.2,"Leve",IF(AF35&lt;=0.4,"Menor",IF(AF35&lt;=0.6,"Moderado",IF(AF35&lt;=0.8,"Mayor","Catastrófico"))))),"")</f>
        <v/>
      </c>
      <c r="AH35" s="18" t="str">
        <f>IFERROR(IF(W35="Impacto",(R35-(+R35*Z35)),IF(W35="Probabilidad",R35,"")),"")</f>
        <v/>
      </c>
      <c r="AI35" s="13" t="str">
        <f>IFERROR(IF(OR(AND(AE35="Muy Baja",AG35="Leve"),AND(AE35="Muy Baja",AG35="Menor"),AND(AE35="Baja",AG35="Leve")),"Bajo",IF(OR(AND(AE35="Muy baja",AG35="Moderado"),AND(AE35="Baja",AG35="Menor"),AND(AE35="Baja",AG35="Moderado"),AND(AE35="Media",AG35="Leve"),AND(AE35="Media",AG35="Menor"),AND(AE35="Media",AG35="Moderado"),AND(AE35="Alta",AG35="Leve"),AND(AE35="Alta",AG35="Menor")),"Moderado",IF(OR(AND(AE35="Muy Baja",AG35="Mayor"),AND(AE35="Baja",AG35="Mayor"),AND(AE35="Media",AG35="Mayor"),AND(AE35="Alta",AG35="Moderado"),AND(AE35="Alta",AG35="Mayor"),AND(AE35="Muy Alta",AG35="Leve"),AND(AE35="Muy Alta",AG35="Menor"),AND(AE35="Muy Alta",AG35="Moderado"),AND(AE35="Muy Alta",AG35="Mayor")),"Alto",IF(OR(AND(AE35="Muy Baja",AG35="Catastrófico"),AND(AE35="Baja",AG35="Catastrófico"),AND(AE35="Media",AG35="Catastrófico"),AND(AE35="Alta",AG35="Catastrófico"),AND(AE35="Muy Alta",AG35="Catastrófico")),"Extremo","")))),"")</f>
        <v/>
      </c>
      <c r="AJ35" s="13" t="str">
        <f>CONCATENATE(AE35,"-",AG35)</f>
        <v>-</v>
      </c>
      <c r="AK35" s="14" t="str">
        <f>IFERROR(VLOOKUP(AJ35,DATOS!$B$58:$C$82,2,0)," ")</f>
        <v xml:space="preserve"> </v>
      </c>
      <c r="AL35" s="20"/>
      <c r="AM35" s="14"/>
      <c r="AN35" s="21"/>
      <c r="AO35" s="14"/>
    </row>
    <row r="36" spans="1:41">
      <c r="A36" s="33"/>
      <c r="B36" s="34"/>
      <c r="C36" s="33"/>
      <c r="D36" s="22"/>
      <c r="E36" s="33"/>
      <c r="F36" s="35"/>
      <c r="G36" s="35"/>
      <c r="H36" s="35"/>
      <c r="I36" s="36"/>
      <c r="J36" s="36"/>
      <c r="K36" s="37"/>
      <c r="L36" s="36"/>
      <c r="M36" s="33"/>
      <c r="N36" s="33"/>
      <c r="O36" s="36"/>
      <c r="P36" s="33"/>
      <c r="Q36" s="33"/>
      <c r="R36" s="33"/>
      <c r="S36" s="33"/>
      <c r="T36" s="33"/>
      <c r="U36" s="23">
        <v>2</v>
      </c>
      <c r="V36" s="22"/>
      <c r="W36" s="15" t="str">
        <f t="shared" ref="W36:W38" si="49">IF(OR(X36="Preventivo",X36="Detectivo"),"Probabilidad",IF(X36="Correctivo","Impacto",""))</f>
        <v/>
      </c>
      <c r="X36" s="15"/>
      <c r="Y36" s="16"/>
      <c r="Z36" s="17" t="str">
        <f t="shared" ref="Z36:Z38" si="50">IF(AND(X36="Preventivo",Y36="Automático"),"50%",IF(AND(X36="Preventivo",Y36="Manual"),"40%",IF(AND(X36="Detectivo",Y36="Automático"),"40%",IF(AND(X36="Detectivo",Y36="Manual"),"30%",IF(AND(X36="Correctivo",Y36="Automático"),"35%",IF(AND(X36="Correctivo",Y36="Manual"),"25%",""))))))</f>
        <v/>
      </c>
      <c r="AA36" s="16"/>
      <c r="AB36" s="16"/>
      <c r="AC36" s="16"/>
      <c r="AD36" s="24" t="str">
        <f>IFERROR(IF(AND(W35="Probabilidad",W36="Probabilidad"),(AF35-(+AF35*Z35)),IF(W36="Probabilidad",(N35-(+N35*Z35)),IF(W36="Impacto",AF35,""))),"")</f>
        <v/>
      </c>
      <c r="AE36" s="13" t="str">
        <f t="shared" ref="AE36:AE38" si="51">IFERROR(IF(AD36="","",IF(AD36&lt;=0.2,"Muy Baja",IF(AD36&lt;=0.4,"Baja",IF(AD36&lt;=0.6,"Media",IF(AD36&lt;=0.8,"Alta","Muy Alta"))))),"")</f>
        <v/>
      </c>
      <c r="AF36" s="19" t="str">
        <f t="shared" ref="AF36:AF38" si="52">+AD36</f>
        <v/>
      </c>
      <c r="AG36" s="13" t="str">
        <f t="shared" ref="AG36:AG38" si="53">IFERROR(IF(AF36="","",IF(AF36&lt;=0.2,"Leve",IF(AF36&lt;=0.4,"Menor",IF(AF36&lt;=0.6,"Moderado",IF(AF36&lt;=0.8,"Mayor","Catastrófico"))))),"")</f>
        <v/>
      </c>
      <c r="AH36" s="24" t="str">
        <f>IFERROR(IF(AND(W35="Impacto",W36="Impacto"),(AH35-(+AH35*Z36)),IF(W36="Impacto",(R35-(+R35*Z36)),IF(W36="Probabilidad",AH35,""))),"")</f>
        <v/>
      </c>
      <c r="AI36" s="13" t="str">
        <f t="shared" ref="AI36:AI38" si="54">IFERROR(IF(OR(AND(AE36="Muy Baja",AG36="Leve"),AND(AE36="Muy Baja",AG36="Menor"),AND(AE36="Baja",AG36="Leve")),"Bajo",IF(OR(AND(AE36="Muy baja",AG36="Moderado"),AND(AE36="Baja",AG36="Menor"),AND(AE36="Baja",AG36="Moderado"),AND(AE36="Media",AG36="Leve"),AND(AE36="Media",AG36="Menor"),AND(AE36="Media",AG36="Moderado"),AND(AE36="Alta",AG36="Leve"),AND(AE36="Alta",AG36="Menor")),"Moderado",IF(OR(AND(AE36="Muy Baja",AG36="Mayor"),AND(AE36="Baja",AG36="Mayor"),AND(AE36="Media",AG36="Mayor"),AND(AE36="Alta",AG36="Moderado"),AND(AE36="Alta",AG36="Mayor"),AND(AE36="Muy Alta",AG36="Leve"),AND(AE36="Muy Alta",AG36="Menor"),AND(AE36="Muy Alta",AG36="Moderado"),AND(AE36="Muy Alta",AG36="Mayor")),"Alto",IF(OR(AND(AE36="Muy Baja",AG36="Catastrófico"),AND(AE36="Baja",AG36="Catastrófico"),AND(AE36="Media",AG36="Catastrófico"),AND(AE36="Alta",AG36="Catastrófico"),AND(AE36="Muy Alta",AG36="Catastrófico")),"Extremo","")))),"")</f>
        <v/>
      </c>
      <c r="AJ36" s="13" t="str">
        <f t="shared" ref="AJ36:AJ38" si="55">CONCATENATE(AE36,"-",AG36)</f>
        <v>-</v>
      </c>
      <c r="AK36" s="14" t="str">
        <f>IFERROR(VLOOKUP(AJ36,DATOS!$B$58:$C$82,2,0)," ")</f>
        <v xml:space="preserve"> </v>
      </c>
      <c r="AL36" s="20"/>
      <c r="AM36" s="14"/>
      <c r="AN36" s="21"/>
      <c r="AO36" s="14"/>
    </row>
    <row r="37" spans="1:41">
      <c r="A37" s="33"/>
      <c r="B37" s="34"/>
      <c r="C37" s="33"/>
      <c r="D37" s="22"/>
      <c r="E37" s="33"/>
      <c r="F37" s="35"/>
      <c r="G37" s="35"/>
      <c r="H37" s="35"/>
      <c r="I37" s="36"/>
      <c r="J37" s="36"/>
      <c r="K37" s="37"/>
      <c r="L37" s="36"/>
      <c r="M37" s="33"/>
      <c r="N37" s="33"/>
      <c r="O37" s="36"/>
      <c r="P37" s="33"/>
      <c r="Q37" s="33"/>
      <c r="R37" s="33"/>
      <c r="S37" s="33"/>
      <c r="T37" s="33"/>
      <c r="U37" s="23">
        <v>3</v>
      </c>
      <c r="V37" s="22"/>
      <c r="W37" s="15" t="str">
        <f t="shared" si="49"/>
        <v/>
      </c>
      <c r="X37" s="15"/>
      <c r="Y37" s="16"/>
      <c r="Z37" s="17" t="str">
        <f t="shared" si="50"/>
        <v/>
      </c>
      <c r="AA37" s="16"/>
      <c r="AB37" s="16"/>
      <c r="AC37" s="16"/>
      <c r="AD37" s="23" t="str">
        <f>IFERROR(IF(AND(W36="Probabilidad",W37="Probabilidad"),(AF36-(+AF36*Z36)),IF(AND(W36="Impacto",W37="Probabilidad"),(AF35-(+AF35*Z36)),IF(W37="Impacto",AF36,""))),"")</f>
        <v/>
      </c>
      <c r="AE37" s="13" t="str">
        <f t="shared" si="51"/>
        <v/>
      </c>
      <c r="AF37" s="19" t="str">
        <f t="shared" si="52"/>
        <v/>
      </c>
      <c r="AG37" s="13" t="str">
        <f t="shared" si="53"/>
        <v/>
      </c>
      <c r="AH37" s="24" t="str">
        <f>IFERROR(IF(AND(W36="Impacto",W37="Impacto"),(AH36-(+AH36*Z37)),IF(AND(W36="Probabilidad",W37="Impacto"),(AH35-(+AH35*Z37)),IF(W37="Probabilidad",AH36,""))),"")</f>
        <v/>
      </c>
      <c r="AI37" s="13" t="str">
        <f t="shared" si="54"/>
        <v/>
      </c>
      <c r="AJ37" s="13" t="str">
        <f t="shared" si="55"/>
        <v>-</v>
      </c>
      <c r="AK37" s="14" t="str">
        <f>IFERROR(VLOOKUP(AJ37,DATOS!$B$58:$C$82,2,0)," ")</f>
        <v xml:space="preserve"> </v>
      </c>
      <c r="AL37" s="20"/>
      <c r="AM37" s="14"/>
      <c r="AN37" s="21"/>
      <c r="AO37" s="14"/>
    </row>
    <row r="38" spans="1:41">
      <c r="A38" s="33"/>
      <c r="B38" s="34"/>
      <c r="C38" s="33"/>
      <c r="D38" s="22"/>
      <c r="E38" s="33"/>
      <c r="F38" s="35"/>
      <c r="G38" s="35"/>
      <c r="H38" s="35"/>
      <c r="I38" s="36"/>
      <c r="J38" s="36"/>
      <c r="K38" s="37"/>
      <c r="L38" s="36"/>
      <c r="M38" s="33"/>
      <c r="N38" s="33"/>
      <c r="O38" s="36"/>
      <c r="P38" s="33"/>
      <c r="Q38" s="33"/>
      <c r="R38" s="33"/>
      <c r="S38" s="33"/>
      <c r="T38" s="33"/>
      <c r="U38" s="23">
        <v>4</v>
      </c>
      <c r="V38" s="22"/>
      <c r="W38" s="15" t="str">
        <f t="shared" si="49"/>
        <v/>
      </c>
      <c r="X38" s="15"/>
      <c r="Y38" s="16"/>
      <c r="Z38" s="17" t="str">
        <f t="shared" si="50"/>
        <v/>
      </c>
      <c r="AA38" s="16"/>
      <c r="AB38" s="16"/>
      <c r="AC38" s="16"/>
      <c r="AD38" s="23" t="str">
        <f>IFERROR(IF(AND(W37="Probabilidad",W38="Probabilidad"),(AF37-(+AF37*Z37)),IF(AND(W37="Impacto",W38="Probabilidad"),(AF36-(+AF36*Z37)),IF(W38="Impacto",AF37,""))),"")</f>
        <v/>
      </c>
      <c r="AE38" s="13" t="str">
        <f t="shared" si="51"/>
        <v/>
      </c>
      <c r="AF38" s="19" t="str">
        <f t="shared" si="52"/>
        <v/>
      </c>
      <c r="AG38" s="13" t="str">
        <f t="shared" si="53"/>
        <v/>
      </c>
      <c r="AH38" s="24" t="str">
        <f>IFERROR(IF(AND(W37="Impacto",W38="Impacto"),(AH37-(+AH37*Z38)),IF(AND(W37="Probabilidad",W38="Impacto"),(AH36-(+AH36*Z38)),IF(W38="Probabilidad",AH37,""))),"")</f>
        <v/>
      </c>
      <c r="AI38" s="13" t="str">
        <f t="shared" si="54"/>
        <v/>
      </c>
      <c r="AJ38" s="13" t="str">
        <f t="shared" si="55"/>
        <v>-</v>
      </c>
      <c r="AK38" s="14" t="str">
        <f>IFERROR(VLOOKUP(AJ38,DATOS!$B$58:$C$82,2,0)," ")</f>
        <v xml:space="preserve"> </v>
      </c>
      <c r="AL38" s="20"/>
      <c r="AM38" s="14"/>
      <c r="AN38" s="21"/>
      <c r="AO38" s="14"/>
    </row>
    <row r="39" spans="1:41">
      <c r="A39" s="33">
        <v>9</v>
      </c>
      <c r="B39" s="34"/>
      <c r="C39" s="33"/>
      <c r="D39" s="13" t="str">
        <f>IFERROR(VLOOKUP(C39,DATOS!$E$3:$F$17,2,0)," ")</f>
        <v xml:space="preserve"> </v>
      </c>
      <c r="E39" s="33"/>
      <c r="F39" s="35"/>
      <c r="G39" s="35"/>
      <c r="H39" s="35"/>
      <c r="I39" s="36"/>
      <c r="J39" s="36"/>
      <c r="K39" s="37" t="str">
        <f>IFERROR(VLOOKUP(J39,DATOS!$K$13:$L$19,2,0)," ")</f>
        <v xml:space="preserve"> </v>
      </c>
      <c r="L39" s="36"/>
      <c r="M39" s="33" t="str">
        <f>IFERROR(VLOOKUP(L39,DATOS!$G$14:$I$18,2,0)," ")</f>
        <v xml:space="preserve"> </v>
      </c>
      <c r="N39" s="33" t="str">
        <f>IFERROR(VLOOKUP(L39,DATOS!$G$14:$I$18,3,0)," ")</f>
        <v xml:space="preserve"> </v>
      </c>
      <c r="O39" s="36"/>
      <c r="P39" s="33" t="str">
        <f>IFERROR(VLOOKUP(O39,DATOS!$G$24:$J$28,2,0)," ")</f>
        <v xml:space="preserve"> </v>
      </c>
      <c r="Q39" s="33" t="str">
        <f>IFERROR(VLOOKUP(O39,DATOS!$G$24:$J$28,3,0)," ")</f>
        <v xml:space="preserve"> </v>
      </c>
      <c r="R39" s="33" t="str">
        <f>IFERROR(VLOOKUP(O39,DATOS!$G$24:$J$28,4,0)," ")</f>
        <v xml:space="preserve"> </v>
      </c>
      <c r="S39" s="33" t="str">
        <f>CONCATENATE(L39,"-",O39)</f>
        <v>-</v>
      </c>
      <c r="T39" s="33" t="str">
        <f>IFERROR(VLOOKUP(S39,DATOS!$N$24:$O$48,2,0)," ")</f>
        <v xml:space="preserve"> </v>
      </c>
      <c r="U39" s="13">
        <v>1</v>
      </c>
      <c r="V39" s="14"/>
      <c r="W39" s="15" t="str">
        <f>IF(OR(X39="Preventivo",X39="Detectivo"),"Probabilidad",IF(X39="Correctivo","Impacto",""))</f>
        <v/>
      </c>
      <c r="X39" s="15"/>
      <c r="Y39" s="16"/>
      <c r="Z39" s="17" t="str">
        <f>IF(AND(X39="Preventivo",Y39="Automático"),"50%",IF(AND(X39="Preventivo",Y39="Manual"),"40%",IF(AND(X39="Detectivo",Y39="Automático"),"40%",IF(AND(X39="Detectivo",Y39="Manual"),"30%",IF(AND(X39="Correctivo",Y39="Automático"),"35%",IF(AND(X39="Correctivo",Y39="Manual"),"25%",""))))))</f>
        <v/>
      </c>
      <c r="AA39" s="16"/>
      <c r="AB39" s="16"/>
      <c r="AC39" s="16"/>
      <c r="AD39" s="18" t="str">
        <f>IFERROR(IF(W39="Probabilidad",(N39-(+N39*Z39)),IF(W39="Impacto",N39,"")),"")</f>
        <v/>
      </c>
      <c r="AE39" s="13" t="str">
        <f>IFERROR(IF(AD39="","",IF(AD39&lt;=0.2,"Muy Baja",IF(AD39&lt;=0.4,"Baja",IF(AD39&lt;=0.6,"Media",IF(AD39&lt;=0.8,"Alta","Muy Alta"))))),"")</f>
        <v/>
      </c>
      <c r="AF39" s="19" t="str">
        <f>+AD39</f>
        <v/>
      </c>
      <c r="AG39" s="13" t="str">
        <f>IFERROR(IF(AF39="","",IF(AF39&lt;=0.2,"Leve",IF(AF39&lt;=0.4,"Menor",IF(AF39&lt;=0.6,"Moderado",IF(AF39&lt;=0.8,"Mayor","Catastrófico"))))),"")</f>
        <v/>
      </c>
      <c r="AH39" s="18" t="str">
        <f>IFERROR(IF(W39="Impacto",(R39-(+R39*Z39)),IF(W39="Probabilidad",R39,"")),"")</f>
        <v/>
      </c>
      <c r="AI39" s="13" t="str">
        <f>IFERROR(IF(OR(AND(AE39="Muy Baja",AG39="Leve"),AND(AE39="Muy Baja",AG39="Menor"),AND(AE39="Baja",AG39="Leve")),"Bajo",IF(OR(AND(AE39="Muy baja",AG39="Moderado"),AND(AE39="Baja",AG39="Menor"),AND(AE39="Baja",AG39="Moderado"),AND(AE39="Media",AG39="Leve"),AND(AE39="Media",AG39="Menor"),AND(AE39="Media",AG39="Moderado"),AND(AE39="Alta",AG39="Leve"),AND(AE39="Alta",AG39="Menor")),"Moderado",IF(OR(AND(AE39="Muy Baja",AG39="Mayor"),AND(AE39="Baja",AG39="Mayor"),AND(AE39="Media",AG39="Mayor"),AND(AE39="Alta",AG39="Moderado"),AND(AE39="Alta",AG39="Mayor"),AND(AE39="Muy Alta",AG39="Leve"),AND(AE39="Muy Alta",AG39="Menor"),AND(AE39="Muy Alta",AG39="Moderado"),AND(AE39="Muy Alta",AG39="Mayor")),"Alto",IF(OR(AND(AE39="Muy Baja",AG39="Catastrófico"),AND(AE39="Baja",AG39="Catastrófico"),AND(AE39="Media",AG39="Catastrófico"),AND(AE39="Alta",AG39="Catastrófico"),AND(AE39="Muy Alta",AG39="Catastrófico")),"Extremo","")))),"")</f>
        <v/>
      </c>
      <c r="AJ39" s="13" t="str">
        <f>CONCATENATE(AE39,"-",AG39)</f>
        <v>-</v>
      </c>
      <c r="AK39" s="14" t="str">
        <f>IFERROR(VLOOKUP(AJ39,DATOS!$B$58:$C$82,2,0)," ")</f>
        <v xml:space="preserve"> </v>
      </c>
      <c r="AL39" s="20"/>
      <c r="AM39" s="14"/>
      <c r="AN39" s="21"/>
      <c r="AO39" s="14"/>
    </row>
    <row r="40" spans="1:41">
      <c r="A40" s="33"/>
      <c r="B40" s="34"/>
      <c r="C40" s="33"/>
      <c r="D40" s="22"/>
      <c r="E40" s="33"/>
      <c r="F40" s="35"/>
      <c r="G40" s="35"/>
      <c r="H40" s="35"/>
      <c r="I40" s="36"/>
      <c r="J40" s="36"/>
      <c r="K40" s="37"/>
      <c r="L40" s="36"/>
      <c r="M40" s="33"/>
      <c r="N40" s="33"/>
      <c r="O40" s="36"/>
      <c r="P40" s="33"/>
      <c r="Q40" s="33"/>
      <c r="R40" s="33"/>
      <c r="S40" s="33"/>
      <c r="T40" s="33"/>
      <c r="U40" s="23">
        <v>2</v>
      </c>
      <c r="V40" s="22"/>
      <c r="W40" s="15" t="str">
        <f t="shared" ref="W40:W42" si="56">IF(OR(X40="Preventivo",X40="Detectivo"),"Probabilidad",IF(X40="Correctivo","Impacto",""))</f>
        <v/>
      </c>
      <c r="X40" s="15"/>
      <c r="Y40" s="16"/>
      <c r="Z40" s="17" t="str">
        <f t="shared" ref="Z40:Z42" si="57">IF(AND(X40="Preventivo",Y40="Automático"),"50%",IF(AND(X40="Preventivo",Y40="Manual"),"40%",IF(AND(X40="Detectivo",Y40="Automático"),"40%",IF(AND(X40="Detectivo",Y40="Manual"),"30%",IF(AND(X40="Correctivo",Y40="Automático"),"35%",IF(AND(X40="Correctivo",Y40="Manual"),"25%",""))))))</f>
        <v/>
      </c>
      <c r="AA40" s="16"/>
      <c r="AB40" s="16"/>
      <c r="AC40" s="16"/>
      <c r="AD40" s="24" t="str">
        <f>IFERROR(IF(AND(W39="Probabilidad",W40="Probabilidad"),(AF39-(+AF39*Z39)),IF(W40="Probabilidad",(N39-(+N39*Z39)),IF(W40="Impacto",AF39,""))),"")</f>
        <v/>
      </c>
      <c r="AE40" s="13" t="str">
        <f t="shared" ref="AE40:AE42" si="58">IFERROR(IF(AD40="","",IF(AD40&lt;=0.2,"Muy Baja",IF(AD40&lt;=0.4,"Baja",IF(AD40&lt;=0.6,"Media",IF(AD40&lt;=0.8,"Alta","Muy Alta"))))),"")</f>
        <v/>
      </c>
      <c r="AF40" s="19" t="str">
        <f t="shared" ref="AF40:AF42" si="59">+AD40</f>
        <v/>
      </c>
      <c r="AG40" s="13" t="str">
        <f t="shared" ref="AG40:AG42" si="60">IFERROR(IF(AF40="","",IF(AF40&lt;=0.2,"Leve",IF(AF40&lt;=0.4,"Menor",IF(AF40&lt;=0.6,"Moderado",IF(AF40&lt;=0.8,"Mayor","Catastrófico"))))),"")</f>
        <v/>
      </c>
      <c r="AH40" s="24" t="str">
        <f>IFERROR(IF(AND(W39="Impacto",W40="Impacto"),(AH39-(+AH39*Z40)),IF(W40="Impacto",(R39-(+R39*Z40)),IF(W40="Probabilidad",AH39,""))),"")</f>
        <v/>
      </c>
      <c r="AI40" s="13" t="str">
        <f t="shared" ref="AI40:AI42" si="61">IFERROR(IF(OR(AND(AE40="Muy Baja",AG40="Leve"),AND(AE40="Muy Baja",AG40="Menor"),AND(AE40="Baja",AG40="Leve")),"Bajo",IF(OR(AND(AE40="Muy baja",AG40="Moderado"),AND(AE40="Baja",AG40="Menor"),AND(AE40="Baja",AG40="Moderado"),AND(AE40="Media",AG40="Leve"),AND(AE40="Media",AG40="Menor"),AND(AE40="Media",AG40="Moderado"),AND(AE40="Alta",AG40="Leve"),AND(AE40="Alta",AG40="Menor")),"Moderado",IF(OR(AND(AE40="Muy Baja",AG40="Mayor"),AND(AE40="Baja",AG40="Mayor"),AND(AE40="Media",AG40="Mayor"),AND(AE40="Alta",AG40="Moderado"),AND(AE40="Alta",AG40="Mayor"),AND(AE40="Muy Alta",AG40="Leve"),AND(AE40="Muy Alta",AG40="Menor"),AND(AE40="Muy Alta",AG40="Moderado"),AND(AE40="Muy Alta",AG40="Mayor")),"Alto",IF(OR(AND(AE40="Muy Baja",AG40="Catastrófico"),AND(AE40="Baja",AG40="Catastrófico"),AND(AE40="Media",AG40="Catastrófico"),AND(AE40="Alta",AG40="Catastrófico"),AND(AE40="Muy Alta",AG40="Catastrófico")),"Extremo","")))),"")</f>
        <v/>
      </c>
      <c r="AJ40" s="13" t="str">
        <f t="shared" ref="AJ40:AJ42" si="62">CONCATENATE(AE40,"-",AG40)</f>
        <v>-</v>
      </c>
      <c r="AK40" s="14" t="str">
        <f>IFERROR(VLOOKUP(AJ40,DATOS!$B$58:$C$82,2,0)," ")</f>
        <v xml:space="preserve"> </v>
      </c>
      <c r="AL40" s="20"/>
      <c r="AM40" s="14"/>
      <c r="AN40" s="21"/>
      <c r="AO40" s="14"/>
    </row>
    <row r="41" spans="1:41">
      <c r="A41" s="33"/>
      <c r="B41" s="34"/>
      <c r="C41" s="33"/>
      <c r="D41" s="22"/>
      <c r="E41" s="33"/>
      <c r="F41" s="35"/>
      <c r="G41" s="35"/>
      <c r="H41" s="35"/>
      <c r="I41" s="36"/>
      <c r="J41" s="36"/>
      <c r="K41" s="37"/>
      <c r="L41" s="36"/>
      <c r="M41" s="33"/>
      <c r="N41" s="33"/>
      <c r="O41" s="36"/>
      <c r="P41" s="33"/>
      <c r="Q41" s="33"/>
      <c r="R41" s="33"/>
      <c r="S41" s="33"/>
      <c r="T41" s="33"/>
      <c r="U41" s="23">
        <v>3</v>
      </c>
      <c r="V41" s="22"/>
      <c r="W41" s="15" t="str">
        <f t="shared" si="56"/>
        <v/>
      </c>
      <c r="X41" s="15"/>
      <c r="Y41" s="16"/>
      <c r="Z41" s="17" t="str">
        <f t="shared" si="57"/>
        <v/>
      </c>
      <c r="AA41" s="16"/>
      <c r="AB41" s="16"/>
      <c r="AC41" s="16"/>
      <c r="AD41" s="23" t="str">
        <f>IFERROR(IF(AND(W40="Probabilidad",W41="Probabilidad"),(AF40-(+AF40*Z40)),IF(AND(W40="Impacto",W41="Probabilidad"),(AF39-(+AF39*Z40)),IF(W41="Impacto",AF40,""))),"")</f>
        <v/>
      </c>
      <c r="AE41" s="13" t="str">
        <f t="shared" si="58"/>
        <v/>
      </c>
      <c r="AF41" s="19" t="str">
        <f t="shared" si="59"/>
        <v/>
      </c>
      <c r="AG41" s="13" t="str">
        <f t="shared" si="60"/>
        <v/>
      </c>
      <c r="AH41" s="24" t="str">
        <f>IFERROR(IF(AND(W40="Impacto",W41="Impacto"),(AH40-(+AH40*Z41)),IF(AND(W40="Probabilidad",W41="Impacto"),(AH39-(+AH39*Z41)),IF(W41="Probabilidad",AH40,""))),"")</f>
        <v/>
      </c>
      <c r="AI41" s="13" t="str">
        <f t="shared" si="61"/>
        <v/>
      </c>
      <c r="AJ41" s="13" t="str">
        <f t="shared" si="62"/>
        <v>-</v>
      </c>
      <c r="AK41" s="14" t="str">
        <f>IFERROR(VLOOKUP(AJ41,DATOS!$B$58:$C$82,2,0)," ")</f>
        <v xml:space="preserve"> </v>
      </c>
      <c r="AL41" s="20"/>
      <c r="AM41" s="14"/>
      <c r="AN41" s="21"/>
      <c r="AO41" s="14"/>
    </row>
    <row r="42" spans="1:41">
      <c r="A42" s="33"/>
      <c r="B42" s="34"/>
      <c r="C42" s="33"/>
      <c r="D42" s="22"/>
      <c r="E42" s="33"/>
      <c r="F42" s="35"/>
      <c r="G42" s="35"/>
      <c r="H42" s="35"/>
      <c r="I42" s="36"/>
      <c r="J42" s="36"/>
      <c r="K42" s="37"/>
      <c r="L42" s="36"/>
      <c r="M42" s="33"/>
      <c r="N42" s="33"/>
      <c r="O42" s="36"/>
      <c r="P42" s="33"/>
      <c r="Q42" s="33"/>
      <c r="R42" s="33"/>
      <c r="S42" s="33"/>
      <c r="T42" s="33"/>
      <c r="U42" s="23">
        <v>4</v>
      </c>
      <c r="V42" s="22"/>
      <c r="W42" s="15" t="str">
        <f t="shared" si="56"/>
        <v/>
      </c>
      <c r="X42" s="15"/>
      <c r="Y42" s="16"/>
      <c r="Z42" s="17" t="str">
        <f t="shared" si="57"/>
        <v/>
      </c>
      <c r="AA42" s="16"/>
      <c r="AB42" s="16"/>
      <c r="AC42" s="16"/>
      <c r="AD42" s="23" t="str">
        <f>IFERROR(IF(AND(W41="Probabilidad",W42="Probabilidad"),(AF41-(+AF41*Z41)),IF(AND(W41="Impacto",W42="Probabilidad"),(AF40-(+AF40*Z41)),IF(W42="Impacto",AF41,""))),"")</f>
        <v/>
      </c>
      <c r="AE42" s="13" t="str">
        <f t="shared" si="58"/>
        <v/>
      </c>
      <c r="AF42" s="19" t="str">
        <f t="shared" si="59"/>
        <v/>
      </c>
      <c r="AG42" s="13" t="str">
        <f t="shared" si="60"/>
        <v/>
      </c>
      <c r="AH42" s="24" t="str">
        <f>IFERROR(IF(AND(W41="Impacto",W42="Impacto"),(AH41-(+AH41*Z42)),IF(AND(W41="Probabilidad",W42="Impacto"),(AH40-(+AH40*Z42)),IF(W42="Probabilidad",AH41,""))),"")</f>
        <v/>
      </c>
      <c r="AI42" s="13" t="str">
        <f t="shared" si="61"/>
        <v/>
      </c>
      <c r="AJ42" s="13" t="str">
        <f t="shared" si="62"/>
        <v>-</v>
      </c>
      <c r="AK42" s="14" t="str">
        <f>IFERROR(VLOOKUP(AJ42,DATOS!$B$58:$C$82,2,0)," ")</f>
        <v xml:space="preserve"> </v>
      </c>
      <c r="AL42" s="20"/>
      <c r="AM42" s="14"/>
      <c r="AN42" s="21"/>
      <c r="AO42" s="14"/>
    </row>
    <row r="43" spans="1:41">
      <c r="A43" s="33">
        <v>10</v>
      </c>
      <c r="B43" s="34"/>
      <c r="C43" s="33"/>
      <c r="D43" s="13" t="str">
        <f>IFERROR(VLOOKUP(C43,DATOS!$E$3:$F$17,2,0)," ")</f>
        <v xml:space="preserve"> </v>
      </c>
      <c r="E43" s="33"/>
      <c r="F43" s="35"/>
      <c r="G43" s="35"/>
      <c r="H43" s="35"/>
      <c r="I43" s="36"/>
      <c r="J43" s="36"/>
      <c r="K43" s="37" t="str">
        <f>IFERROR(VLOOKUP(J43,DATOS!$K$13:$L$19,2,0)," ")</f>
        <v xml:space="preserve"> </v>
      </c>
      <c r="L43" s="36"/>
      <c r="M43" s="33" t="str">
        <f>IFERROR(VLOOKUP(L43,DATOS!$G$14:$I$18,2,0)," ")</f>
        <v xml:space="preserve"> </v>
      </c>
      <c r="N43" s="33" t="str">
        <f>IFERROR(VLOOKUP(L43,DATOS!$G$14:$I$18,3,0)," ")</f>
        <v xml:space="preserve"> </v>
      </c>
      <c r="O43" s="36"/>
      <c r="P43" s="33" t="str">
        <f>IFERROR(VLOOKUP(O43,DATOS!$G$24:$J$28,2,0)," ")</f>
        <v xml:space="preserve"> </v>
      </c>
      <c r="Q43" s="33" t="str">
        <f>IFERROR(VLOOKUP(O43,DATOS!$G$24:$J$28,3,0)," ")</f>
        <v xml:space="preserve"> </v>
      </c>
      <c r="R43" s="33" t="str">
        <f>IFERROR(VLOOKUP(O43,DATOS!$G$24:$J$28,4,0)," ")</f>
        <v xml:space="preserve"> </v>
      </c>
      <c r="S43" s="33" t="str">
        <f>CONCATENATE(L43,"-",O43)</f>
        <v>-</v>
      </c>
      <c r="T43" s="33" t="str">
        <f>IFERROR(VLOOKUP(S43,DATOS!$N$24:$O$48,2,0)," ")</f>
        <v xml:space="preserve"> </v>
      </c>
      <c r="U43" s="13">
        <v>1</v>
      </c>
      <c r="V43" s="14"/>
      <c r="W43" s="15" t="str">
        <f>IF(OR(X43="Preventivo",X43="Detectivo"),"Probabilidad",IF(X43="Correctivo","Impacto",""))</f>
        <v/>
      </c>
      <c r="X43" s="15"/>
      <c r="Y43" s="16"/>
      <c r="Z43" s="17" t="str">
        <f>IF(AND(X43="Preventivo",Y43="Automático"),"50%",IF(AND(X43="Preventivo",Y43="Manual"),"40%",IF(AND(X43="Detectivo",Y43="Automático"),"40%",IF(AND(X43="Detectivo",Y43="Manual"),"30%",IF(AND(X43="Correctivo",Y43="Automático"),"35%",IF(AND(X43="Correctivo",Y43="Manual"),"25%",""))))))</f>
        <v/>
      </c>
      <c r="AA43" s="16"/>
      <c r="AB43" s="16"/>
      <c r="AC43" s="16"/>
      <c r="AD43" s="18" t="str">
        <f>IFERROR(IF(W43="Probabilidad",(N43-(+N43*Z43)),IF(W43="Impacto",N43,"")),"")</f>
        <v/>
      </c>
      <c r="AE43" s="13" t="str">
        <f>IFERROR(IF(AD43="","",IF(AD43&lt;=0.2,"Muy Baja",IF(AD43&lt;=0.4,"Baja",IF(AD43&lt;=0.6,"Media",IF(AD43&lt;=0.8,"Alta","Muy Alta"))))),"")</f>
        <v/>
      </c>
      <c r="AF43" s="19" t="str">
        <f>+AD43</f>
        <v/>
      </c>
      <c r="AG43" s="13" t="str">
        <f>IFERROR(IF(AF43="","",IF(AF43&lt;=0.2,"Leve",IF(AF43&lt;=0.4,"Menor",IF(AF43&lt;=0.6,"Moderado",IF(AF43&lt;=0.8,"Mayor","Catastrófico"))))),"")</f>
        <v/>
      </c>
      <c r="AH43" s="18" t="str">
        <f>IFERROR(IF(W43="Impacto",(R43-(+R43*Z43)),IF(W43="Probabilidad",R43,"")),"")</f>
        <v/>
      </c>
      <c r="AI43" s="13" t="str">
        <f>IFERROR(IF(OR(AND(AE43="Muy Baja",AG43="Leve"),AND(AE43="Muy Baja",AG43="Menor"),AND(AE43="Baja",AG43="Leve")),"Bajo",IF(OR(AND(AE43="Muy baja",AG43="Moderado"),AND(AE43="Baja",AG43="Menor"),AND(AE43="Baja",AG43="Moderado"),AND(AE43="Media",AG43="Leve"),AND(AE43="Media",AG43="Menor"),AND(AE43="Media",AG43="Moderado"),AND(AE43="Alta",AG43="Leve"),AND(AE43="Alta",AG43="Menor")),"Moderado",IF(OR(AND(AE43="Muy Baja",AG43="Mayor"),AND(AE43="Baja",AG43="Mayor"),AND(AE43="Media",AG43="Mayor"),AND(AE43="Alta",AG43="Moderado"),AND(AE43="Alta",AG43="Mayor"),AND(AE43="Muy Alta",AG43="Leve"),AND(AE43="Muy Alta",AG43="Menor"),AND(AE43="Muy Alta",AG43="Moderado"),AND(AE43="Muy Alta",AG43="Mayor")),"Alto",IF(OR(AND(AE43="Muy Baja",AG43="Catastrófico"),AND(AE43="Baja",AG43="Catastrófico"),AND(AE43="Media",AG43="Catastrófico"),AND(AE43="Alta",AG43="Catastrófico"),AND(AE43="Muy Alta",AG43="Catastrófico")),"Extremo","")))),"")</f>
        <v/>
      </c>
      <c r="AJ43" s="13" t="str">
        <f>CONCATENATE(AE43,"-",AG43)</f>
        <v>-</v>
      </c>
      <c r="AK43" s="14" t="str">
        <f>IFERROR(VLOOKUP(AJ43,DATOS!$B$58:$C$82,2,0)," ")</f>
        <v xml:space="preserve"> </v>
      </c>
      <c r="AL43" s="20"/>
      <c r="AM43" s="14"/>
      <c r="AN43" s="21"/>
      <c r="AO43" s="14"/>
    </row>
    <row r="44" spans="1:41">
      <c r="A44" s="33"/>
      <c r="B44" s="34"/>
      <c r="C44" s="33"/>
      <c r="D44" s="22"/>
      <c r="E44" s="33"/>
      <c r="F44" s="35"/>
      <c r="G44" s="35"/>
      <c r="H44" s="35"/>
      <c r="I44" s="36"/>
      <c r="J44" s="36"/>
      <c r="K44" s="37"/>
      <c r="L44" s="36"/>
      <c r="M44" s="33"/>
      <c r="N44" s="33"/>
      <c r="O44" s="36"/>
      <c r="P44" s="33"/>
      <c r="Q44" s="33"/>
      <c r="R44" s="33"/>
      <c r="S44" s="33"/>
      <c r="T44" s="33"/>
      <c r="U44" s="23">
        <v>2</v>
      </c>
      <c r="V44" s="22"/>
      <c r="W44" s="15" t="str">
        <f t="shared" ref="W44:W46" si="63">IF(OR(X44="Preventivo",X44="Detectivo"),"Probabilidad",IF(X44="Correctivo","Impacto",""))</f>
        <v/>
      </c>
      <c r="X44" s="15"/>
      <c r="Y44" s="16"/>
      <c r="Z44" s="17" t="str">
        <f t="shared" ref="Z44:Z46" si="64">IF(AND(X44="Preventivo",Y44="Automático"),"50%",IF(AND(X44="Preventivo",Y44="Manual"),"40%",IF(AND(X44="Detectivo",Y44="Automático"),"40%",IF(AND(X44="Detectivo",Y44="Manual"),"30%",IF(AND(X44="Correctivo",Y44="Automático"),"35%",IF(AND(X44="Correctivo",Y44="Manual"),"25%",""))))))</f>
        <v/>
      </c>
      <c r="AA44" s="16"/>
      <c r="AB44" s="16"/>
      <c r="AC44" s="16"/>
      <c r="AD44" s="24" t="str">
        <f>IFERROR(IF(AND(W43="Probabilidad",W44="Probabilidad"),(AF43-(+AF43*Z43)),IF(W44="Probabilidad",(N43-(+N43*Z43)),IF(W44="Impacto",AF43,""))),"")</f>
        <v/>
      </c>
      <c r="AE44" s="13" t="str">
        <f t="shared" ref="AE44:AE46" si="65">IFERROR(IF(AD44="","",IF(AD44&lt;=0.2,"Muy Baja",IF(AD44&lt;=0.4,"Baja",IF(AD44&lt;=0.6,"Media",IF(AD44&lt;=0.8,"Alta","Muy Alta"))))),"")</f>
        <v/>
      </c>
      <c r="AF44" s="19" t="str">
        <f t="shared" ref="AF44:AF46" si="66">+AD44</f>
        <v/>
      </c>
      <c r="AG44" s="13" t="str">
        <f t="shared" ref="AG44:AG46" si="67">IFERROR(IF(AF44="","",IF(AF44&lt;=0.2,"Leve",IF(AF44&lt;=0.4,"Menor",IF(AF44&lt;=0.6,"Moderado",IF(AF44&lt;=0.8,"Mayor","Catastrófico"))))),"")</f>
        <v/>
      </c>
      <c r="AH44" s="24" t="str">
        <f>IFERROR(IF(AND(W43="Impacto",W44="Impacto"),(AH43-(+AH43*Z44)),IF(W44="Impacto",(R43-(+R43*Z44)),IF(W44="Probabilidad",AH43,""))),"")</f>
        <v/>
      </c>
      <c r="AI44" s="13" t="str">
        <f t="shared" ref="AI44:AI46" si="68">IFERROR(IF(OR(AND(AE44="Muy Baja",AG44="Leve"),AND(AE44="Muy Baja",AG44="Menor"),AND(AE44="Baja",AG44="Leve")),"Bajo",IF(OR(AND(AE44="Muy baja",AG44="Moderado"),AND(AE44="Baja",AG44="Menor"),AND(AE44="Baja",AG44="Moderado"),AND(AE44="Media",AG44="Leve"),AND(AE44="Media",AG44="Menor"),AND(AE44="Media",AG44="Moderado"),AND(AE44="Alta",AG44="Leve"),AND(AE44="Alta",AG44="Menor")),"Moderado",IF(OR(AND(AE44="Muy Baja",AG44="Mayor"),AND(AE44="Baja",AG44="Mayor"),AND(AE44="Media",AG44="Mayor"),AND(AE44="Alta",AG44="Moderado"),AND(AE44="Alta",AG44="Mayor"),AND(AE44="Muy Alta",AG44="Leve"),AND(AE44="Muy Alta",AG44="Menor"),AND(AE44="Muy Alta",AG44="Moderado"),AND(AE44="Muy Alta",AG44="Mayor")),"Alto",IF(OR(AND(AE44="Muy Baja",AG44="Catastrófico"),AND(AE44="Baja",AG44="Catastrófico"),AND(AE44="Media",AG44="Catastrófico"),AND(AE44="Alta",AG44="Catastrófico"),AND(AE44="Muy Alta",AG44="Catastrófico")),"Extremo","")))),"")</f>
        <v/>
      </c>
      <c r="AJ44" s="13" t="str">
        <f t="shared" ref="AJ44:AJ46" si="69">CONCATENATE(AE44,"-",AG44)</f>
        <v>-</v>
      </c>
      <c r="AK44" s="14" t="str">
        <f>IFERROR(VLOOKUP(AJ44,DATOS!$B$58:$C$82,2,0)," ")</f>
        <v xml:space="preserve"> </v>
      </c>
      <c r="AL44" s="20"/>
      <c r="AM44" s="14"/>
      <c r="AN44" s="21"/>
      <c r="AO44" s="14"/>
    </row>
    <row r="45" spans="1:41">
      <c r="A45" s="33"/>
      <c r="B45" s="34"/>
      <c r="C45" s="33"/>
      <c r="D45" s="22"/>
      <c r="E45" s="33"/>
      <c r="F45" s="35"/>
      <c r="G45" s="35"/>
      <c r="H45" s="35"/>
      <c r="I45" s="36"/>
      <c r="J45" s="36"/>
      <c r="K45" s="37"/>
      <c r="L45" s="36"/>
      <c r="M45" s="33"/>
      <c r="N45" s="33"/>
      <c r="O45" s="36"/>
      <c r="P45" s="33"/>
      <c r="Q45" s="33"/>
      <c r="R45" s="33"/>
      <c r="S45" s="33"/>
      <c r="T45" s="33"/>
      <c r="U45" s="23">
        <v>3</v>
      </c>
      <c r="V45" s="22"/>
      <c r="W45" s="15" t="str">
        <f t="shared" si="63"/>
        <v/>
      </c>
      <c r="X45" s="15"/>
      <c r="Y45" s="16"/>
      <c r="Z45" s="17" t="str">
        <f t="shared" si="64"/>
        <v/>
      </c>
      <c r="AA45" s="16"/>
      <c r="AB45" s="16"/>
      <c r="AC45" s="16"/>
      <c r="AD45" s="23" t="str">
        <f>IFERROR(IF(AND(W44="Probabilidad",W45="Probabilidad"),(AF44-(+AF44*Z44)),IF(AND(W44="Impacto",W45="Probabilidad"),(AF43-(+AF43*Z44)),IF(W45="Impacto",AF44,""))),"")</f>
        <v/>
      </c>
      <c r="AE45" s="13" t="str">
        <f t="shared" si="65"/>
        <v/>
      </c>
      <c r="AF45" s="19" t="str">
        <f t="shared" si="66"/>
        <v/>
      </c>
      <c r="AG45" s="13" t="str">
        <f t="shared" si="67"/>
        <v/>
      </c>
      <c r="AH45" s="24" t="str">
        <f>IFERROR(IF(AND(W44="Impacto",W45="Impacto"),(AH44-(+AH44*Z45)),IF(AND(W44="Probabilidad",W45="Impacto"),(AH43-(+AH43*Z45)),IF(W45="Probabilidad",AH44,""))),"")</f>
        <v/>
      </c>
      <c r="AI45" s="13" t="str">
        <f t="shared" si="68"/>
        <v/>
      </c>
      <c r="AJ45" s="13" t="str">
        <f t="shared" si="69"/>
        <v>-</v>
      </c>
      <c r="AK45" s="14" t="str">
        <f>IFERROR(VLOOKUP(AJ45,DATOS!$B$58:$C$82,2,0)," ")</f>
        <v xml:space="preserve"> </v>
      </c>
      <c r="AL45" s="20"/>
      <c r="AM45" s="14"/>
      <c r="AN45" s="21"/>
      <c r="AO45" s="14"/>
    </row>
    <row r="46" spans="1:41">
      <c r="A46" s="33"/>
      <c r="B46" s="34"/>
      <c r="C46" s="33"/>
      <c r="D46" s="22"/>
      <c r="E46" s="33"/>
      <c r="F46" s="35"/>
      <c r="G46" s="35"/>
      <c r="H46" s="35"/>
      <c r="I46" s="36"/>
      <c r="J46" s="36"/>
      <c r="K46" s="37"/>
      <c r="L46" s="36"/>
      <c r="M46" s="33"/>
      <c r="N46" s="33"/>
      <c r="O46" s="36"/>
      <c r="P46" s="33"/>
      <c r="Q46" s="33"/>
      <c r="R46" s="33"/>
      <c r="S46" s="33"/>
      <c r="T46" s="33"/>
      <c r="U46" s="23">
        <v>4</v>
      </c>
      <c r="V46" s="22"/>
      <c r="W46" s="15" t="str">
        <f t="shared" si="63"/>
        <v/>
      </c>
      <c r="X46" s="15"/>
      <c r="Y46" s="16"/>
      <c r="Z46" s="17" t="str">
        <f t="shared" si="64"/>
        <v/>
      </c>
      <c r="AA46" s="16"/>
      <c r="AB46" s="16"/>
      <c r="AC46" s="16"/>
      <c r="AD46" s="23" t="str">
        <f>IFERROR(IF(AND(W45="Probabilidad",W46="Probabilidad"),(AF45-(+AF45*Z45)),IF(AND(W45="Impacto",W46="Probabilidad"),(AF44-(+AF44*Z45)),IF(W46="Impacto",AF45,""))),"")</f>
        <v/>
      </c>
      <c r="AE46" s="13" t="str">
        <f t="shared" si="65"/>
        <v/>
      </c>
      <c r="AF46" s="19" t="str">
        <f t="shared" si="66"/>
        <v/>
      </c>
      <c r="AG46" s="13" t="str">
        <f t="shared" si="67"/>
        <v/>
      </c>
      <c r="AH46" s="24" t="str">
        <f>IFERROR(IF(AND(W45="Impacto",W46="Impacto"),(AH45-(+AH45*Z46)),IF(AND(W45="Probabilidad",W46="Impacto"),(AH44-(+AH44*Z46)),IF(W46="Probabilidad",AH45,""))),"")</f>
        <v/>
      </c>
      <c r="AI46" s="13" t="str">
        <f t="shared" si="68"/>
        <v/>
      </c>
      <c r="AJ46" s="13" t="str">
        <f t="shared" si="69"/>
        <v>-</v>
      </c>
      <c r="AK46" s="14" t="str">
        <f>IFERROR(VLOOKUP(AJ46,DATOS!$B$58:$C$82,2,0)," ")</f>
        <v xml:space="preserve"> </v>
      </c>
      <c r="AL46" s="20"/>
      <c r="AM46" s="14"/>
      <c r="AN46" s="21"/>
      <c r="AO46" s="14"/>
    </row>
    <row r="47" spans="1:41">
      <c r="A47" s="33">
        <v>11</v>
      </c>
      <c r="B47" s="34"/>
      <c r="C47" s="33"/>
      <c r="D47" s="13" t="str">
        <f>IFERROR(VLOOKUP(C47,DATOS!$E$3:$F$17,2,0)," ")</f>
        <v xml:space="preserve"> </v>
      </c>
      <c r="E47" s="33"/>
      <c r="F47" s="35"/>
      <c r="G47" s="35"/>
      <c r="H47" s="35"/>
      <c r="I47" s="36"/>
      <c r="J47" s="36"/>
      <c r="K47" s="37" t="str">
        <f>IFERROR(VLOOKUP(J47,DATOS!$K$13:$L$19,2,0)," ")</f>
        <v xml:space="preserve"> </v>
      </c>
      <c r="L47" s="36"/>
      <c r="M47" s="33" t="str">
        <f>IFERROR(VLOOKUP(L47,DATOS!$G$14:$I$18,2,0)," ")</f>
        <v xml:space="preserve"> </v>
      </c>
      <c r="N47" s="33" t="str">
        <f>IFERROR(VLOOKUP(L47,DATOS!$G$14:$I$18,3,0)," ")</f>
        <v xml:space="preserve"> </v>
      </c>
      <c r="O47" s="36"/>
      <c r="P47" s="33" t="str">
        <f>IFERROR(VLOOKUP(O47,DATOS!$G$24:$J$28,2,0)," ")</f>
        <v xml:space="preserve"> </v>
      </c>
      <c r="Q47" s="33" t="str">
        <f>IFERROR(VLOOKUP(O47,DATOS!$G$24:$J$28,3,0)," ")</f>
        <v xml:space="preserve"> </v>
      </c>
      <c r="R47" s="33" t="str">
        <f>IFERROR(VLOOKUP(O47,DATOS!$G$24:$J$28,4,0)," ")</f>
        <v xml:space="preserve"> </v>
      </c>
      <c r="S47" s="33" t="str">
        <f>CONCATENATE(L47,"-",O47)</f>
        <v>-</v>
      </c>
      <c r="T47" s="33" t="str">
        <f>IFERROR(VLOOKUP(S47,DATOS!$N$24:$O$48,2,0)," ")</f>
        <v xml:space="preserve"> </v>
      </c>
      <c r="U47" s="13">
        <v>1</v>
      </c>
      <c r="V47" s="14"/>
      <c r="W47" s="15" t="str">
        <f>IF(OR(X47="Preventivo",X47="Detectivo"),"Probabilidad",IF(X47="Correctivo","Impacto",""))</f>
        <v/>
      </c>
      <c r="X47" s="15"/>
      <c r="Y47" s="16"/>
      <c r="Z47" s="17" t="str">
        <f>IF(AND(X47="Preventivo",Y47="Automático"),"50%",IF(AND(X47="Preventivo",Y47="Manual"),"40%",IF(AND(X47="Detectivo",Y47="Automático"),"40%",IF(AND(X47="Detectivo",Y47="Manual"),"30%",IF(AND(X47="Correctivo",Y47="Automático"),"35%",IF(AND(X47="Correctivo",Y47="Manual"),"25%",""))))))</f>
        <v/>
      </c>
      <c r="AA47" s="16"/>
      <c r="AB47" s="16"/>
      <c r="AC47" s="16"/>
      <c r="AD47" s="18" t="str">
        <f>IFERROR(IF(W47="Probabilidad",(N47-(+N47*Z47)),IF(W47="Impacto",N47,"")),"")</f>
        <v/>
      </c>
      <c r="AE47" s="13" t="str">
        <f>IFERROR(IF(AD47="","",IF(AD47&lt;=0.2,"Muy Baja",IF(AD47&lt;=0.4,"Baja",IF(AD47&lt;=0.6,"Media",IF(AD47&lt;=0.8,"Alta","Muy Alta"))))),"")</f>
        <v/>
      </c>
      <c r="AF47" s="19" t="str">
        <f>+AD47</f>
        <v/>
      </c>
      <c r="AG47" s="13" t="str">
        <f>IFERROR(IF(AF47="","",IF(AF47&lt;=0.2,"Leve",IF(AF47&lt;=0.4,"Menor",IF(AF47&lt;=0.6,"Moderado",IF(AF47&lt;=0.8,"Mayor","Catastrófico"))))),"")</f>
        <v/>
      </c>
      <c r="AH47" s="18" t="str">
        <f>IFERROR(IF(W47="Impacto",(R47-(+R47*Z47)),IF(W47="Probabilidad",R47,"")),"")</f>
        <v/>
      </c>
      <c r="AI47" s="13" t="str">
        <f>IFERROR(IF(OR(AND(AE47="Muy Baja",AG47="Leve"),AND(AE47="Muy Baja",AG47="Menor"),AND(AE47="Baja",AG47="Leve")),"Bajo",IF(OR(AND(AE47="Muy baja",AG47="Moderado"),AND(AE47="Baja",AG47="Menor"),AND(AE47="Baja",AG47="Moderado"),AND(AE47="Media",AG47="Leve"),AND(AE47="Media",AG47="Menor"),AND(AE47="Media",AG47="Moderado"),AND(AE47="Alta",AG47="Leve"),AND(AE47="Alta",AG47="Menor")),"Moderado",IF(OR(AND(AE47="Muy Baja",AG47="Mayor"),AND(AE47="Baja",AG47="Mayor"),AND(AE47="Media",AG47="Mayor"),AND(AE47="Alta",AG47="Moderado"),AND(AE47="Alta",AG47="Mayor"),AND(AE47="Muy Alta",AG47="Leve"),AND(AE47="Muy Alta",AG47="Menor"),AND(AE47="Muy Alta",AG47="Moderado"),AND(AE47="Muy Alta",AG47="Mayor")),"Alto",IF(OR(AND(AE47="Muy Baja",AG47="Catastrófico"),AND(AE47="Baja",AG47="Catastrófico"),AND(AE47="Media",AG47="Catastrófico"),AND(AE47="Alta",AG47="Catastrófico"),AND(AE47="Muy Alta",AG47="Catastrófico")),"Extremo","")))),"")</f>
        <v/>
      </c>
      <c r="AJ47" s="13" t="str">
        <f>CONCATENATE(AE47,"-",AG47)</f>
        <v>-</v>
      </c>
      <c r="AK47" s="14" t="str">
        <f>IFERROR(VLOOKUP(AJ47,DATOS!$B$58:$C$82,2,0)," ")</f>
        <v xml:space="preserve"> </v>
      </c>
      <c r="AL47" s="20"/>
      <c r="AM47" s="14"/>
      <c r="AN47" s="21"/>
      <c r="AO47" s="14"/>
    </row>
    <row r="48" spans="1:41">
      <c r="A48" s="33"/>
      <c r="B48" s="34"/>
      <c r="C48" s="33"/>
      <c r="D48" s="22"/>
      <c r="E48" s="33"/>
      <c r="F48" s="35"/>
      <c r="G48" s="35"/>
      <c r="H48" s="35"/>
      <c r="I48" s="36"/>
      <c r="J48" s="36"/>
      <c r="K48" s="37"/>
      <c r="L48" s="36"/>
      <c r="M48" s="33"/>
      <c r="N48" s="33"/>
      <c r="O48" s="36"/>
      <c r="P48" s="33"/>
      <c r="Q48" s="33"/>
      <c r="R48" s="33"/>
      <c r="S48" s="33"/>
      <c r="T48" s="33"/>
      <c r="U48" s="23">
        <v>2</v>
      </c>
      <c r="V48" s="22"/>
      <c r="W48" s="15" t="str">
        <f t="shared" ref="W48:W50" si="70">IF(OR(X48="Preventivo",X48="Detectivo"),"Probabilidad",IF(X48="Correctivo","Impacto",""))</f>
        <v/>
      </c>
      <c r="X48" s="15"/>
      <c r="Y48" s="16"/>
      <c r="Z48" s="17" t="str">
        <f t="shared" ref="Z48:Z50" si="71">IF(AND(X48="Preventivo",Y48="Automático"),"50%",IF(AND(X48="Preventivo",Y48="Manual"),"40%",IF(AND(X48="Detectivo",Y48="Automático"),"40%",IF(AND(X48="Detectivo",Y48="Manual"),"30%",IF(AND(X48="Correctivo",Y48="Automático"),"35%",IF(AND(X48="Correctivo",Y48="Manual"),"25%",""))))))</f>
        <v/>
      </c>
      <c r="AA48" s="16"/>
      <c r="AB48" s="16"/>
      <c r="AC48" s="16"/>
      <c r="AD48" s="24" t="str">
        <f>IFERROR(IF(AND(W47="Probabilidad",W48="Probabilidad"),(AF47-(+AF47*Z47)),IF(W48="Probabilidad",(N47-(+N47*Z47)),IF(W48="Impacto",AF47,""))),"")</f>
        <v/>
      </c>
      <c r="AE48" s="13" t="str">
        <f t="shared" ref="AE48:AE50" si="72">IFERROR(IF(AD48="","",IF(AD48&lt;=0.2,"Muy Baja",IF(AD48&lt;=0.4,"Baja",IF(AD48&lt;=0.6,"Media",IF(AD48&lt;=0.8,"Alta","Muy Alta"))))),"")</f>
        <v/>
      </c>
      <c r="AF48" s="19" t="str">
        <f t="shared" ref="AF48:AF50" si="73">+AD48</f>
        <v/>
      </c>
      <c r="AG48" s="13" t="str">
        <f t="shared" ref="AG48:AG50" si="74">IFERROR(IF(AF48="","",IF(AF48&lt;=0.2,"Leve",IF(AF48&lt;=0.4,"Menor",IF(AF48&lt;=0.6,"Moderado",IF(AF48&lt;=0.8,"Mayor","Catastrófico"))))),"")</f>
        <v/>
      </c>
      <c r="AH48" s="24" t="str">
        <f>IFERROR(IF(AND(W47="Impacto",W48="Impacto"),(AH47-(+AH47*Z48)),IF(W48="Impacto",(R47-(+R47*Z48)),IF(W48="Probabilidad",AH47,""))),"")</f>
        <v/>
      </c>
      <c r="AI48" s="13" t="str">
        <f t="shared" ref="AI48:AI50" si="75">IFERROR(IF(OR(AND(AE48="Muy Baja",AG48="Leve"),AND(AE48="Muy Baja",AG48="Menor"),AND(AE48="Baja",AG48="Leve")),"Bajo",IF(OR(AND(AE48="Muy baja",AG48="Moderado"),AND(AE48="Baja",AG48="Menor"),AND(AE48="Baja",AG48="Moderado"),AND(AE48="Media",AG48="Leve"),AND(AE48="Media",AG48="Menor"),AND(AE48="Media",AG48="Moderado"),AND(AE48="Alta",AG48="Leve"),AND(AE48="Alta",AG48="Menor")),"Moderado",IF(OR(AND(AE48="Muy Baja",AG48="Mayor"),AND(AE48="Baja",AG48="Mayor"),AND(AE48="Media",AG48="Mayor"),AND(AE48="Alta",AG48="Moderado"),AND(AE48="Alta",AG48="Mayor"),AND(AE48="Muy Alta",AG48="Leve"),AND(AE48="Muy Alta",AG48="Menor"),AND(AE48="Muy Alta",AG48="Moderado"),AND(AE48="Muy Alta",AG48="Mayor")),"Alto",IF(OR(AND(AE48="Muy Baja",AG48="Catastrófico"),AND(AE48="Baja",AG48="Catastrófico"),AND(AE48="Media",AG48="Catastrófico"),AND(AE48="Alta",AG48="Catastrófico"),AND(AE48="Muy Alta",AG48="Catastrófico")),"Extremo","")))),"")</f>
        <v/>
      </c>
      <c r="AJ48" s="13" t="str">
        <f t="shared" ref="AJ48:AJ50" si="76">CONCATENATE(AE48,"-",AG48)</f>
        <v>-</v>
      </c>
      <c r="AK48" s="14" t="str">
        <f>IFERROR(VLOOKUP(AJ48,DATOS!$B$58:$C$82,2,0)," ")</f>
        <v xml:space="preserve"> </v>
      </c>
      <c r="AL48" s="20"/>
      <c r="AM48" s="14"/>
      <c r="AN48" s="21"/>
      <c r="AO48" s="14"/>
    </row>
    <row r="49" spans="1:41">
      <c r="A49" s="33"/>
      <c r="B49" s="34"/>
      <c r="C49" s="33"/>
      <c r="D49" s="22"/>
      <c r="E49" s="33"/>
      <c r="F49" s="35"/>
      <c r="G49" s="35"/>
      <c r="H49" s="35"/>
      <c r="I49" s="36"/>
      <c r="J49" s="36"/>
      <c r="K49" s="37"/>
      <c r="L49" s="36"/>
      <c r="M49" s="33"/>
      <c r="N49" s="33"/>
      <c r="O49" s="36"/>
      <c r="P49" s="33"/>
      <c r="Q49" s="33"/>
      <c r="R49" s="33"/>
      <c r="S49" s="33"/>
      <c r="T49" s="33"/>
      <c r="U49" s="23">
        <v>3</v>
      </c>
      <c r="V49" s="22"/>
      <c r="W49" s="15" t="str">
        <f t="shared" si="70"/>
        <v/>
      </c>
      <c r="X49" s="15"/>
      <c r="Y49" s="16"/>
      <c r="Z49" s="17" t="str">
        <f t="shared" si="71"/>
        <v/>
      </c>
      <c r="AA49" s="16"/>
      <c r="AB49" s="16"/>
      <c r="AC49" s="16"/>
      <c r="AD49" s="23" t="str">
        <f>IFERROR(IF(AND(W48="Probabilidad",W49="Probabilidad"),(AF48-(+AF48*Z48)),IF(AND(W48="Impacto",W49="Probabilidad"),(AF47-(+AF47*Z48)),IF(W49="Impacto",AF48,""))),"")</f>
        <v/>
      </c>
      <c r="AE49" s="13" t="str">
        <f t="shared" si="72"/>
        <v/>
      </c>
      <c r="AF49" s="19" t="str">
        <f t="shared" si="73"/>
        <v/>
      </c>
      <c r="AG49" s="13" t="str">
        <f t="shared" si="74"/>
        <v/>
      </c>
      <c r="AH49" s="24" t="str">
        <f>IFERROR(IF(AND(W48="Impacto",W49="Impacto"),(AH48-(+AH48*Z49)),IF(AND(W48="Probabilidad",W49="Impacto"),(AH47-(+AH47*Z49)),IF(W49="Probabilidad",AH48,""))),"")</f>
        <v/>
      </c>
      <c r="AI49" s="13" t="str">
        <f t="shared" si="75"/>
        <v/>
      </c>
      <c r="AJ49" s="13" t="str">
        <f t="shared" si="76"/>
        <v>-</v>
      </c>
      <c r="AK49" s="14" t="str">
        <f>IFERROR(VLOOKUP(AJ49,DATOS!$B$58:$C$82,2,0)," ")</f>
        <v xml:space="preserve"> </v>
      </c>
      <c r="AL49" s="20"/>
      <c r="AM49" s="14"/>
      <c r="AN49" s="21"/>
      <c r="AO49" s="14"/>
    </row>
    <row r="50" spans="1:41">
      <c r="A50" s="33"/>
      <c r="B50" s="34"/>
      <c r="C50" s="33"/>
      <c r="D50" s="22"/>
      <c r="E50" s="33"/>
      <c r="F50" s="35"/>
      <c r="G50" s="35"/>
      <c r="H50" s="35"/>
      <c r="I50" s="36"/>
      <c r="J50" s="36"/>
      <c r="K50" s="37"/>
      <c r="L50" s="36"/>
      <c r="M50" s="33"/>
      <c r="N50" s="33"/>
      <c r="O50" s="36"/>
      <c r="P50" s="33"/>
      <c r="Q50" s="33"/>
      <c r="R50" s="33"/>
      <c r="S50" s="33"/>
      <c r="T50" s="33"/>
      <c r="U50" s="23">
        <v>4</v>
      </c>
      <c r="V50" s="22"/>
      <c r="W50" s="15" t="str">
        <f t="shared" si="70"/>
        <v/>
      </c>
      <c r="X50" s="15"/>
      <c r="Y50" s="16"/>
      <c r="Z50" s="17" t="str">
        <f t="shared" si="71"/>
        <v/>
      </c>
      <c r="AA50" s="16"/>
      <c r="AB50" s="16"/>
      <c r="AC50" s="16"/>
      <c r="AD50" s="23" t="str">
        <f>IFERROR(IF(AND(W49="Probabilidad",W50="Probabilidad"),(AF49-(+AF49*Z49)),IF(AND(W49="Impacto",W50="Probabilidad"),(AF48-(+AF48*Z49)),IF(W50="Impacto",AF49,""))),"")</f>
        <v/>
      </c>
      <c r="AE50" s="13" t="str">
        <f t="shared" si="72"/>
        <v/>
      </c>
      <c r="AF50" s="19" t="str">
        <f t="shared" si="73"/>
        <v/>
      </c>
      <c r="AG50" s="13" t="str">
        <f t="shared" si="74"/>
        <v/>
      </c>
      <c r="AH50" s="24" t="str">
        <f>IFERROR(IF(AND(W49="Impacto",W50="Impacto"),(AH49-(+AH49*Z50)),IF(AND(W49="Probabilidad",W50="Impacto"),(AH48-(+AH48*Z50)),IF(W50="Probabilidad",AH49,""))),"")</f>
        <v/>
      </c>
      <c r="AI50" s="13" t="str">
        <f t="shared" si="75"/>
        <v/>
      </c>
      <c r="AJ50" s="13" t="str">
        <f t="shared" si="76"/>
        <v>-</v>
      </c>
      <c r="AK50" s="14" t="str">
        <f>IFERROR(VLOOKUP(AJ50,DATOS!$B$58:$C$82,2,0)," ")</f>
        <v xml:space="preserve"> </v>
      </c>
      <c r="AL50" s="20"/>
      <c r="AM50" s="14"/>
      <c r="AN50" s="21"/>
      <c r="AO50" s="14"/>
    </row>
    <row r="51" spans="1:41">
      <c r="A51" s="33">
        <v>12</v>
      </c>
      <c r="B51" s="34"/>
      <c r="C51" s="33"/>
      <c r="D51" s="13" t="str">
        <f>IFERROR(VLOOKUP(C51,DATOS!$E$3:$F$17,2,0)," ")</f>
        <v xml:space="preserve"> </v>
      </c>
      <c r="E51" s="33"/>
      <c r="F51" s="35"/>
      <c r="G51" s="35"/>
      <c r="H51" s="35"/>
      <c r="I51" s="36"/>
      <c r="J51" s="36"/>
      <c r="K51" s="37" t="str">
        <f>IFERROR(VLOOKUP(J51,DATOS!$K$13:$L$19,2,0)," ")</f>
        <v xml:space="preserve"> </v>
      </c>
      <c r="L51" s="36"/>
      <c r="M51" s="33" t="str">
        <f>IFERROR(VLOOKUP(L51,DATOS!$G$14:$I$18,2,0)," ")</f>
        <v xml:space="preserve"> </v>
      </c>
      <c r="N51" s="33" t="str">
        <f>IFERROR(VLOOKUP(L51,DATOS!$G$14:$I$18,3,0)," ")</f>
        <v xml:space="preserve"> </v>
      </c>
      <c r="O51" s="36"/>
      <c r="P51" s="33" t="str">
        <f>IFERROR(VLOOKUP(O51,DATOS!$G$24:$J$28,2,0)," ")</f>
        <v xml:space="preserve"> </v>
      </c>
      <c r="Q51" s="33" t="str">
        <f>IFERROR(VLOOKUP(O51,DATOS!$G$24:$J$28,3,0)," ")</f>
        <v xml:space="preserve"> </v>
      </c>
      <c r="R51" s="33" t="str">
        <f>IFERROR(VLOOKUP(O51,DATOS!$G$24:$J$28,4,0)," ")</f>
        <v xml:space="preserve"> </v>
      </c>
      <c r="S51" s="33" t="str">
        <f>CONCATENATE(L51,"-",O51)</f>
        <v>-</v>
      </c>
      <c r="T51" s="33" t="str">
        <f>IFERROR(VLOOKUP(S51,DATOS!$N$24:$O$48,2,0)," ")</f>
        <v xml:space="preserve"> </v>
      </c>
      <c r="U51" s="13">
        <v>1</v>
      </c>
      <c r="V51" s="14"/>
      <c r="W51" s="15" t="str">
        <f>IF(OR(X51="Preventivo",X51="Detectivo"),"Probabilidad",IF(X51="Correctivo","Impacto",""))</f>
        <v/>
      </c>
      <c r="X51" s="15"/>
      <c r="Y51" s="16"/>
      <c r="Z51" s="17" t="str">
        <f>IF(AND(X51="Preventivo",Y51="Automático"),"50%",IF(AND(X51="Preventivo",Y51="Manual"),"40%",IF(AND(X51="Detectivo",Y51="Automático"),"40%",IF(AND(X51="Detectivo",Y51="Manual"),"30%",IF(AND(X51="Correctivo",Y51="Automático"),"35%",IF(AND(X51="Correctivo",Y51="Manual"),"25%",""))))))</f>
        <v/>
      </c>
      <c r="AA51" s="16"/>
      <c r="AB51" s="16"/>
      <c r="AC51" s="16"/>
      <c r="AD51" s="18" t="str">
        <f>IFERROR(IF(W51="Probabilidad",(N51-(+N51*Z51)),IF(W51="Impacto",N51,"")),"")</f>
        <v/>
      </c>
      <c r="AE51" s="13" t="str">
        <f>IFERROR(IF(AD51="","",IF(AD51&lt;=0.2,"Muy Baja",IF(AD51&lt;=0.4,"Baja",IF(AD51&lt;=0.6,"Media",IF(AD51&lt;=0.8,"Alta","Muy Alta"))))),"")</f>
        <v/>
      </c>
      <c r="AF51" s="19" t="str">
        <f>+AD51</f>
        <v/>
      </c>
      <c r="AG51" s="13" t="str">
        <f>IFERROR(IF(AF51="","",IF(AF51&lt;=0.2,"Leve",IF(AF51&lt;=0.4,"Menor",IF(AF51&lt;=0.6,"Moderado",IF(AF51&lt;=0.8,"Mayor","Catastrófico"))))),"")</f>
        <v/>
      </c>
      <c r="AH51" s="18" t="str">
        <f>IFERROR(IF(W51="Impacto",(R51-(+R51*Z51)),IF(W51="Probabilidad",R51,"")),"")</f>
        <v/>
      </c>
      <c r="AI51" s="13" t="str">
        <f>IFERROR(IF(OR(AND(AE51="Muy Baja",AG51="Leve"),AND(AE51="Muy Baja",AG51="Menor"),AND(AE51="Baja",AG51="Leve")),"Bajo",IF(OR(AND(AE51="Muy baja",AG51="Moderado"),AND(AE51="Baja",AG51="Menor"),AND(AE51="Baja",AG51="Moderado"),AND(AE51="Media",AG51="Leve"),AND(AE51="Media",AG51="Menor"),AND(AE51="Media",AG51="Moderado"),AND(AE51="Alta",AG51="Leve"),AND(AE51="Alta",AG51="Menor")),"Moderado",IF(OR(AND(AE51="Muy Baja",AG51="Mayor"),AND(AE51="Baja",AG51="Mayor"),AND(AE51="Media",AG51="Mayor"),AND(AE51="Alta",AG51="Moderado"),AND(AE51="Alta",AG51="Mayor"),AND(AE51="Muy Alta",AG51="Leve"),AND(AE51="Muy Alta",AG51="Menor"),AND(AE51="Muy Alta",AG51="Moderado"),AND(AE51="Muy Alta",AG51="Mayor")),"Alto",IF(OR(AND(AE51="Muy Baja",AG51="Catastrófico"),AND(AE51="Baja",AG51="Catastrófico"),AND(AE51="Media",AG51="Catastrófico"),AND(AE51="Alta",AG51="Catastrófico"),AND(AE51="Muy Alta",AG51="Catastrófico")),"Extremo","")))),"")</f>
        <v/>
      </c>
      <c r="AJ51" s="13" t="str">
        <f>CONCATENATE(AE51,"-",AG51)</f>
        <v>-</v>
      </c>
      <c r="AK51" s="14" t="str">
        <f>IFERROR(VLOOKUP(AJ51,DATOS!$B$58:$C$82,2,0)," ")</f>
        <v xml:space="preserve"> </v>
      </c>
      <c r="AL51" s="20"/>
      <c r="AM51" s="14"/>
      <c r="AN51" s="21"/>
      <c r="AO51" s="14"/>
    </row>
    <row r="52" spans="1:41">
      <c r="A52" s="33"/>
      <c r="B52" s="34"/>
      <c r="C52" s="33"/>
      <c r="D52" s="22"/>
      <c r="E52" s="33"/>
      <c r="F52" s="35"/>
      <c r="G52" s="35"/>
      <c r="H52" s="35"/>
      <c r="I52" s="36"/>
      <c r="J52" s="36"/>
      <c r="K52" s="37"/>
      <c r="L52" s="36"/>
      <c r="M52" s="33"/>
      <c r="N52" s="33"/>
      <c r="O52" s="36"/>
      <c r="P52" s="33"/>
      <c r="Q52" s="33"/>
      <c r="R52" s="33"/>
      <c r="S52" s="33"/>
      <c r="T52" s="33"/>
      <c r="U52" s="23">
        <v>2</v>
      </c>
      <c r="V52" s="22"/>
      <c r="W52" s="15" t="str">
        <f t="shared" ref="W52:W54" si="77">IF(OR(X52="Preventivo",X52="Detectivo"),"Probabilidad",IF(X52="Correctivo","Impacto",""))</f>
        <v/>
      </c>
      <c r="X52" s="15"/>
      <c r="Y52" s="16"/>
      <c r="Z52" s="17" t="str">
        <f t="shared" ref="Z52:Z54" si="78">IF(AND(X52="Preventivo",Y52="Automático"),"50%",IF(AND(X52="Preventivo",Y52="Manual"),"40%",IF(AND(X52="Detectivo",Y52="Automático"),"40%",IF(AND(X52="Detectivo",Y52="Manual"),"30%",IF(AND(X52="Correctivo",Y52="Automático"),"35%",IF(AND(X52="Correctivo",Y52="Manual"),"25%",""))))))</f>
        <v/>
      </c>
      <c r="AA52" s="16"/>
      <c r="AB52" s="16"/>
      <c r="AC52" s="16"/>
      <c r="AD52" s="24" t="str">
        <f>IFERROR(IF(AND(W51="Probabilidad",W52="Probabilidad"),(AF51-(+AF51*Z51)),IF(W52="Probabilidad",(N51-(+N51*Z51)),IF(W52="Impacto",AF51,""))),"")</f>
        <v/>
      </c>
      <c r="AE52" s="13" t="str">
        <f t="shared" ref="AE52:AE54" si="79">IFERROR(IF(AD52="","",IF(AD52&lt;=0.2,"Muy Baja",IF(AD52&lt;=0.4,"Baja",IF(AD52&lt;=0.6,"Media",IF(AD52&lt;=0.8,"Alta","Muy Alta"))))),"")</f>
        <v/>
      </c>
      <c r="AF52" s="19" t="str">
        <f t="shared" ref="AF52:AF54" si="80">+AD52</f>
        <v/>
      </c>
      <c r="AG52" s="13" t="str">
        <f t="shared" ref="AG52:AG54" si="81">IFERROR(IF(AF52="","",IF(AF52&lt;=0.2,"Leve",IF(AF52&lt;=0.4,"Menor",IF(AF52&lt;=0.6,"Moderado",IF(AF52&lt;=0.8,"Mayor","Catastrófico"))))),"")</f>
        <v/>
      </c>
      <c r="AH52" s="24" t="str">
        <f>IFERROR(IF(AND(W51="Impacto",W52="Impacto"),(AH51-(+AH51*Z52)),IF(W52="Impacto",(R51-(+R51*Z52)),IF(W52="Probabilidad",AH51,""))),"")</f>
        <v/>
      </c>
      <c r="AI52" s="13" t="str">
        <f t="shared" ref="AI52:AI54" si="82">IFERROR(IF(OR(AND(AE52="Muy Baja",AG52="Leve"),AND(AE52="Muy Baja",AG52="Menor"),AND(AE52="Baja",AG52="Leve")),"Bajo",IF(OR(AND(AE52="Muy baja",AG52="Moderado"),AND(AE52="Baja",AG52="Menor"),AND(AE52="Baja",AG52="Moderado"),AND(AE52="Media",AG52="Leve"),AND(AE52="Media",AG52="Menor"),AND(AE52="Media",AG52="Moderado"),AND(AE52="Alta",AG52="Leve"),AND(AE52="Alta",AG52="Menor")),"Moderado",IF(OR(AND(AE52="Muy Baja",AG52="Mayor"),AND(AE52="Baja",AG52="Mayor"),AND(AE52="Media",AG52="Mayor"),AND(AE52="Alta",AG52="Moderado"),AND(AE52="Alta",AG52="Mayor"),AND(AE52="Muy Alta",AG52="Leve"),AND(AE52="Muy Alta",AG52="Menor"),AND(AE52="Muy Alta",AG52="Moderado"),AND(AE52="Muy Alta",AG52="Mayor")),"Alto",IF(OR(AND(AE52="Muy Baja",AG52="Catastrófico"),AND(AE52="Baja",AG52="Catastrófico"),AND(AE52="Media",AG52="Catastrófico"),AND(AE52="Alta",AG52="Catastrófico"),AND(AE52="Muy Alta",AG52="Catastrófico")),"Extremo","")))),"")</f>
        <v/>
      </c>
      <c r="AJ52" s="13" t="str">
        <f t="shared" ref="AJ52:AJ54" si="83">CONCATENATE(AE52,"-",AG52)</f>
        <v>-</v>
      </c>
      <c r="AK52" s="14" t="str">
        <f>IFERROR(VLOOKUP(AJ52,DATOS!$B$58:$C$82,2,0)," ")</f>
        <v xml:space="preserve"> </v>
      </c>
      <c r="AL52" s="20"/>
      <c r="AM52" s="14"/>
      <c r="AN52" s="21"/>
      <c r="AO52" s="14"/>
    </row>
    <row r="53" spans="1:41">
      <c r="A53" s="33"/>
      <c r="B53" s="34"/>
      <c r="C53" s="33"/>
      <c r="D53" s="22"/>
      <c r="E53" s="33"/>
      <c r="F53" s="35"/>
      <c r="G53" s="35"/>
      <c r="H53" s="35"/>
      <c r="I53" s="36"/>
      <c r="J53" s="36"/>
      <c r="K53" s="37"/>
      <c r="L53" s="36"/>
      <c r="M53" s="33"/>
      <c r="N53" s="33"/>
      <c r="O53" s="36"/>
      <c r="P53" s="33"/>
      <c r="Q53" s="33"/>
      <c r="R53" s="33"/>
      <c r="S53" s="33"/>
      <c r="T53" s="33"/>
      <c r="U53" s="23">
        <v>3</v>
      </c>
      <c r="V53" s="22"/>
      <c r="W53" s="15" t="str">
        <f t="shared" si="77"/>
        <v/>
      </c>
      <c r="X53" s="15"/>
      <c r="Y53" s="16"/>
      <c r="Z53" s="17" t="str">
        <f t="shared" si="78"/>
        <v/>
      </c>
      <c r="AA53" s="16"/>
      <c r="AB53" s="16"/>
      <c r="AC53" s="16"/>
      <c r="AD53" s="23" t="str">
        <f>IFERROR(IF(AND(W52="Probabilidad",W53="Probabilidad"),(AF52-(+AF52*Z52)),IF(AND(W52="Impacto",W53="Probabilidad"),(AF51-(+AF51*Z52)),IF(W53="Impacto",AF52,""))),"")</f>
        <v/>
      </c>
      <c r="AE53" s="13" t="str">
        <f t="shared" si="79"/>
        <v/>
      </c>
      <c r="AF53" s="19" t="str">
        <f t="shared" si="80"/>
        <v/>
      </c>
      <c r="AG53" s="13" t="str">
        <f t="shared" si="81"/>
        <v/>
      </c>
      <c r="AH53" s="24" t="str">
        <f>IFERROR(IF(AND(W52="Impacto",W53="Impacto"),(AH52-(+AH52*Z53)),IF(AND(W52="Probabilidad",W53="Impacto"),(AH51-(+AH51*Z53)),IF(W53="Probabilidad",AH52,""))),"")</f>
        <v/>
      </c>
      <c r="AI53" s="13" t="str">
        <f t="shared" si="82"/>
        <v/>
      </c>
      <c r="AJ53" s="13" t="str">
        <f t="shared" si="83"/>
        <v>-</v>
      </c>
      <c r="AK53" s="14" t="str">
        <f>IFERROR(VLOOKUP(AJ53,DATOS!$B$58:$C$82,2,0)," ")</f>
        <v xml:space="preserve"> </v>
      </c>
      <c r="AL53" s="20"/>
      <c r="AM53" s="14"/>
      <c r="AN53" s="21"/>
      <c r="AO53" s="14"/>
    </row>
    <row r="54" spans="1:41">
      <c r="A54" s="33"/>
      <c r="B54" s="34"/>
      <c r="C54" s="33"/>
      <c r="D54" s="22"/>
      <c r="E54" s="33"/>
      <c r="F54" s="35"/>
      <c r="G54" s="35"/>
      <c r="H54" s="35"/>
      <c r="I54" s="36"/>
      <c r="J54" s="36"/>
      <c r="K54" s="37"/>
      <c r="L54" s="36"/>
      <c r="M54" s="33"/>
      <c r="N54" s="33"/>
      <c r="O54" s="36"/>
      <c r="P54" s="33"/>
      <c r="Q54" s="33"/>
      <c r="R54" s="33"/>
      <c r="S54" s="33"/>
      <c r="T54" s="33"/>
      <c r="U54" s="23">
        <v>4</v>
      </c>
      <c r="V54" s="22"/>
      <c r="W54" s="15" t="str">
        <f t="shared" si="77"/>
        <v/>
      </c>
      <c r="X54" s="15"/>
      <c r="Y54" s="16"/>
      <c r="Z54" s="17" t="str">
        <f t="shared" si="78"/>
        <v/>
      </c>
      <c r="AA54" s="16"/>
      <c r="AB54" s="16"/>
      <c r="AC54" s="16"/>
      <c r="AD54" s="23" t="str">
        <f>IFERROR(IF(AND(W53="Probabilidad",W54="Probabilidad"),(AF53-(+AF53*Z53)),IF(AND(W53="Impacto",W54="Probabilidad"),(AF52-(+AF52*Z53)),IF(W54="Impacto",AF53,""))),"")</f>
        <v/>
      </c>
      <c r="AE54" s="13" t="str">
        <f t="shared" si="79"/>
        <v/>
      </c>
      <c r="AF54" s="19" t="str">
        <f t="shared" si="80"/>
        <v/>
      </c>
      <c r="AG54" s="13" t="str">
        <f t="shared" si="81"/>
        <v/>
      </c>
      <c r="AH54" s="24" t="str">
        <f>IFERROR(IF(AND(W53="Impacto",W54="Impacto"),(AH53-(+AH53*Z54)),IF(AND(W53="Probabilidad",W54="Impacto"),(AH52-(+AH52*Z54)),IF(W54="Probabilidad",AH53,""))),"")</f>
        <v/>
      </c>
      <c r="AI54" s="13" t="str">
        <f t="shared" si="82"/>
        <v/>
      </c>
      <c r="AJ54" s="13" t="str">
        <f t="shared" si="83"/>
        <v>-</v>
      </c>
      <c r="AK54" s="14" t="str">
        <f>IFERROR(VLOOKUP(AJ54,DATOS!$B$58:$C$82,2,0)," ")</f>
        <v xml:space="preserve"> </v>
      </c>
      <c r="AL54" s="20"/>
      <c r="AM54" s="14"/>
      <c r="AN54" s="21"/>
      <c r="AO54" s="14"/>
    </row>
  </sheetData>
  <autoFilter ref="A6:CC7" xr:uid="{00000000-0009-0000-0000-000001000000}"/>
  <customSheetViews>
    <customSheetView guid="{2420ED42-5EE9-4731-9E79-939D3714CB02}" scale="70" showAutoFilter="1" hiddenColumns="1" topLeftCell="AO2">
      <selection activeCell="AU7" sqref="AU7"/>
      <pageMargins left="0" right="0" top="0" bottom="0" header="0" footer="0"/>
      <pageSetup paperSize="9" orientation="portrait" horizontalDpi="0" verticalDpi="0" r:id="rId1"/>
      <autoFilter ref="A6:XFC307" xr:uid="{BE1A0B90-6626-4B32-913E-110C8C0399B4}"/>
    </customSheetView>
  </customSheetViews>
  <mergeCells count="241">
    <mergeCell ref="AI4:AO5"/>
    <mergeCell ref="F3:AM3"/>
    <mergeCell ref="F1:AM2"/>
    <mergeCell ref="L4:U4"/>
    <mergeCell ref="S5:U5"/>
    <mergeCell ref="BJ7:BL7"/>
    <mergeCell ref="BN7:BP7"/>
    <mergeCell ref="V4:AC4"/>
    <mergeCell ref="X5:AC5"/>
    <mergeCell ref="T7:T10"/>
    <mergeCell ref="A4:K5"/>
    <mergeCell ref="A7:A10"/>
    <mergeCell ref="G7:G10"/>
    <mergeCell ref="F7:F10"/>
    <mergeCell ref="E7:E10"/>
    <mergeCell ref="C7:C10"/>
    <mergeCell ref="B7:B10"/>
    <mergeCell ref="L7:L10"/>
    <mergeCell ref="K7:K10"/>
    <mergeCell ref="J7:J10"/>
    <mergeCell ref="I7:I10"/>
    <mergeCell ref="H7:H10"/>
    <mergeCell ref="L5:N5"/>
    <mergeCell ref="O5:R5"/>
    <mergeCell ref="S7:S10"/>
    <mergeCell ref="A1:E3"/>
    <mergeCell ref="Q11:Q14"/>
    <mergeCell ref="R11:R14"/>
    <mergeCell ref="M7:M10"/>
    <mergeCell ref="A11:A14"/>
    <mergeCell ref="B11:B14"/>
    <mergeCell ref="C11:C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R7:R10"/>
    <mergeCell ref="Q7:Q10"/>
    <mergeCell ref="P7:P10"/>
    <mergeCell ref="O7:O10"/>
    <mergeCell ref="N7:N10"/>
    <mergeCell ref="P15:P18"/>
    <mergeCell ref="Q15:Q18"/>
    <mergeCell ref="R15:R18"/>
    <mergeCell ref="S15:S18"/>
    <mergeCell ref="T15:T18"/>
    <mergeCell ref="S11:S14"/>
    <mergeCell ref="T11:T14"/>
    <mergeCell ref="A15:A18"/>
    <mergeCell ref="B15:B18"/>
    <mergeCell ref="C15:C18"/>
    <mergeCell ref="E15:E18"/>
    <mergeCell ref="F15:F18"/>
    <mergeCell ref="G15:G18"/>
    <mergeCell ref="H15:H18"/>
    <mergeCell ref="I15:I18"/>
    <mergeCell ref="J15:J18"/>
    <mergeCell ref="K15:K18"/>
    <mergeCell ref="L15:L18"/>
    <mergeCell ref="M15:M18"/>
    <mergeCell ref="N15:N18"/>
    <mergeCell ref="O15:O18"/>
    <mergeCell ref="N11:N14"/>
    <mergeCell ref="O11:O14"/>
    <mergeCell ref="P11:P14"/>
    <mergeCell ref="H19:H22"/>
    <mergeCell ref="I19:I22"/>
    <mergeCell ref="J19:J22"/>
    <mergeCell ref="K19:K22"/>
    <mergeCell ref="A19:A22"/>
    <mergeCell ref="B19:B22"/>
    <mergeCell ref="C19:C22"/>
    <mergeCell ref="E19:E22"/>
    <mergeCell ref="F19:F22"/>
    <mergeCell ref="Q23:Q26"/>
    <mergeCell ref="R23:R26"/>
    <mergeCell ref="Q19:Q22"/>
    <mergeCell ref="R19:R22"/>
    <mergeCell ref="S19:S22"/>
    <mergeCell ref="T19:T22"/>
    <mergeCell ref="A23:A26"/>
    <mergeCell ref="B23:B26"/>
    <mergeCell ref="C23:C26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L19:L22"/>
    <mergeCell ref="M19:M22"/>
    <mergeCell ref="N19:N22"/>
    <mergeCell ref="O19:O22"/>
    <mergeCell ref="P19:P22"/>
    <mergeCell ref="G19:G22"/>
    <mergeCell ref="P27:P30"/>
    <mergeCell ref="Q27:Q30"/>
    <mergeCell ref="R27:R30"/>
    <mergeCell ref="S27:S30"/>
    <mergeCell ref="T27:T30"/>
    <mergeCell ref="S23:S26"/>
    <mergeCell ref="T23:T26"/>
    <mergeCell ref="A27:A30"/>
    <mergeCell ref="B27:B30"/>
    <mergeCell ref="C27:C30"/>
    <mergeCell ref="E27:E30"/>
    <mergeCell ref="F27:F30"/>
    <mergeCell ref="G27:G30"/>
    <mergeCell ref="H27:H30"/>
    <mergeCell ref="I27:I30"/>
    <mergeCell ref="J27:J30"/>
    <mergeCell ref="K27:K30"/>
    <mergeCell ref="L27:L30"/>
    <mergeCell ref="M27:M30"/>
    <mergeCell ref="N27:N30"/>
    <mergeCell ref="O27:O30"/>
    <mergeCell ref="N23:N26"/>
    <mergeCell ref="O23:O26"/>
    <mergeCell ref="P23:P26"/>
    <mergeCell ref="H31:H34"/>
    <mergeCell ref="I31:I34"/>
    <mergeCell ref="J31:J34"/>
    <mergeCell ref="K31:K34"/>
    <mergeCell ref="A31:A34"/>
    <mergeCell ref="B31:B34"/>
    <mergeCell ref="C31:C34"/>
    <mergeCell ref="E31:E34"/>
    <mergeCell ref="F31:F34"/>
    <mergeCell ref="Q35:Q38"/>
    <mergeCell ref="R35:R38"/>
    <mergeCell ref="Q31:Q34"/>
    <mergeCell ref="R31:R34"/>
    <mergeCell ref="S31:S34"/>
    <mergeCell ref="T31:T34"/>
    <mergeCell ref="A35:A38"/>
    <mergeCell ref="B35:B38"/>
    <mergeCell ref="C35:C38"/>
    <mergeCell ref="E35:E38"/>
    <mergeCell ref="F35:F38"/>
    <mergeCell ref="G35:G38"/>
    <mergeCell ref="H35:H38"/>
    <mergeCell ref="I35:I38"/>
    <mergeCell ref="J35:J38"/>
    <mergeCell ref="K35:K38"/>
    <mergeCell ref="L35:L38"/>
    <mergeCell ref="M35:M38"/>
    <mergeCell ref="L31:L34"/>
    <mergeCell ref="M31:M34"/>
    <mergeCell ref="N31:N34"/>
    <mergeCell ref="O31:O34"/>
    <mergeCell ref="P31:P34"/>
    <mergeCell ref="G31:G34"/>
    <mergeCell ref="P39:P42"/>
    <mergeCell ref="Q39:Q42"/>
    <mergeCell ref="R39:R42"/>
    <mergeCell ref="S39:S42"/>
    <mergeCell ref="T39:T42"/>
    <mergeCell ref="S35:S38"/>
    <mergeCell ref="T35:T38"/>
    <mergeCell ref="A39:A42"/>
    <mergeCell ref="B39:B42"/>
    <mergeCell ref="C39:C42"/>
    <mergeCell ref="E39:E42"/>
    <mergeCell ref="F39:F42"/>
    <mergeCell ref="G39:G42"/>
    <mergeCell ref="H39:H42"/>
    <mergeCell ref="I39:I42"/>
    <mergeCell ref="J39:J42"/>
    <mergeCell ref="K39:K42"/>
    <mergeCell ref="L39:L42"/>
    <mergeCell ref="M39:M42"/>
    <mergeCell ref="N39:N42"/>
    <mergeCell ref="O39:O42"/>
    <mergeCell ref="N35:N38"/>
    <mergeCell ref="O35:O38"/>
    <mergeCell ref="P35:P38"/>
    <mergeCell ref="H43:H46"/>
    <mergeCell ref="I43:I46"/>
    <mergeCell ref="J43:J46"/>
    <mergeCell ref="K43:K46"/>
    <mergeCell ref="A43:A46"/>
    <mergeCell ref="B43:B46"/>
    <mergeCell ref="C43:C46"/>
    <mergeCell ref="E43:E46"/>
    <mergeCell ref="F43:F46"/>
    <mergeCell ref="Q47:Q50"/>
    <mergeCell ref="R47:R50"/>
    <mergeCell ref="Q43:Q46"/>
    <mergeCell ref="R43:R46"/>
    <mergeCell ref="S43:S46"/>
    <mergeCell ref="T43:T46"/>
    <mergeCell ref="A47:A50"/>
    <mergeCell ref="B47:B50"/>
    <mergeCell ref="C47:C50"/>
    <mergeCell ref="E47:E50"/>
    <mergeCell ref="F47:F50"/>
    <mergeCell ref="G47:G50"/>
    <mergeCell ref="H47:H50"/>
    <mergeCell ref="I47:I50"/>
    <mergeCell ref="J47:J50"/>
    <mergeCell ref="K47:K50"/>
    <mergeCell ref="L47:L50"/>
    <mergeCell ref="M47:M50"/>
    <mergeCell ref="L43:L46"/>
    <mergeCell ref="M43:M46"/>
    <mergeCell ref="N43:N46"/>
    <mergeCell ref="O43:O46"/>
    <mergeCell ref="P43:P46"/>
    <mergeCell ref="G43:G46"/>
    <mergeCell ref="P51:P54"/>
    <mergeCell ref="Q51:Q54"/>
    <mergeCell ref="R51:R54"/>
    <mergeCell ref="S51:S54"/>
    <mergeCell ref="T51:T54"/>
    <mergeCell ref="S47:S50"/>
    <mergeCell ref="T47:T50"/>
    <mergeCell ref="A51:A54"/>
    <mergeCell ref="B51:B54"/>
    <mergeCell ref="C51:C54"/>
    <mergeCell ref="E51:E54"/>
    <mergeCell ref="F51:F54"/>
    <mergeCell ref="G51:G54"/>
    <mergeCell ref="H51:H54"/>
    <mergeCell ref="I51:I54"/>
    <mergeCell ref="J51:J54"/>
    <mergeCell ref="K51:K54"/>
    <mergeCell ref="L51:L54"/>
    <mergeCell ref="M51:M54"/>
    <mergeCell ref="N51:N54"/>
    <mergeCell ref="O51:O54"/>
    <mergeCell ref="N47:N50"/>
    <mergeCell ref="O47:O50"/>
    <mergeCell ref="P47:P50"/>
  </mergeCells>
  <conditionalFormatting sqref="T7:U7">
    <cfRule type="expression" dxfId="51" priority="145">
      <formula>T7="MODERADO"</formula>
    </cfRule>
    <cfRule type="expression" dxfId="50" priority="144">
      <formula>T7="ALTO"</formula>
    </cfRule>
    <cfRule type="expression" dxfId="49" priority="143">
      <formula>T7="EXTREMO"</formula>
    </cfRule>
    <cfRule type="expression" dxfId="48" priority="146">
      <formula>T7="BAJO"</formula>
    </cfRule>
  </conditionalFormatting>
  <conditionalFormatting sqref="T11:U11">
    <cfRule type="expression" dxfId="47" priority="128">
      <formula>T11="BAJO"</formula>
    </cfRule>
    <cfRule type="expression" dxfId="46" priority="127">
      <formula>T11="MODERADO"</formula>
    </cfRule>
    <cfRule type="expression" dxfId="45" priority="126">
      <formula>T11="ALTO"</formula>
    </cfRule>
    <cfRule type="expression" dxfId="44" priority="125">
      <formula>T11="EXTREMO"</formula>
    </cfRule>
  </conditionalFormatting>
  <conditionalFormatting sqref="T15:U15">
    <cfRule type="expression" dxfId="43" priority="120">
      <formula>T15="BAJO"</formula>
    </cfRule>
    <cfRule type="expression" dxfId="42" priority="119">
      <formula>T15="MODERADO"</formula>
    </cfRule>
    <cfRule type="expression" dxfId="41" priority="118">
      <formula>T15="ALTO"</formula>
    </cfRule>
    <cfRule type="expression" dxfId="40" priority="117">
      <formula>T15="EXTREMO"</formula>
    </cfRule>
  </conditionalFormatting>
  <conditionalFormatting sqref="T19:U19">
    <cfRule type="expression" dxfId="39" priority="112">
      <formula>T19="BAJO"</formula>
    </cfRule>
    <cfRule type="expression" dxfId="38" priority="111">
      <formula>T19="MODERADO"</formula>
    </cfRule>
    <cfRule type="expression" dxfId="37" priority="110">
      <formula>T19="ALTO"</formula>
    </cfRule>
    <cfRule type="expression" dxfId="36" priority="109">
      <formula>T19="EXTREMO"</formula>
    </cfRule>
  </conditionalFormatting>
  <conditionalFormatting sqref="T23:U23">
    <cfRule type="expression" dxfId="35" priority="104">
      <formula>T23="BAJO"</formula>
    </cfRule>
    <cfRule type="expression" dxfId="34" priority="103">
      <formula>T23="MODERADO"</formula>
    </cfRule>
    <cfRule type="expression" dxfId="33" priority="102">
      <formula>T23="ALTO"</formula>
    </cfRule>
    <cfRule type="expression" dxfId="32" priority="101">
      <formula>T23="EXTREMO"</formula>
    </cfRule>
  </conditionalFormatting>
  <conditionalFormatting sqref="T27:U27">
    <cfRule type="expression" dxfId="31" priority="96">
      <formula>T27="BAJO"</formula>
    </cfRule>
    <cfRule type="expression" dxfId="30" priority="95">
      <formula>T27="MODERADO"</formula>
    </cfRule>
    <cfRule type="expression" dxfId="29" priority="94">
      <formula>T27="ALTO"</formula>
    </cfRule>
    <cfRule type="expression" dxfId="28" priority="93">
      <formula>T27="EXTREMO"</formula>
    </cfRule>
  </conditionalFormatting>
  <conditionalFormatting sqref="T31:U31">
    <cfRule type="expression" dxfId="27" priority="85">
      <formula>T31="EXTREMO"</formula>
    </cfRule>
    <cfRule type="expression" dxfId="26" priority="86">
      <formula>T31="ALTO"</formula>
    </cfRule>
    <cfRule type="expression" dxfId="25" priority="87">
      <formula>T31="MODERADO"</formula>
    </cfRule>
    <cfRule type="expression" dxfId="24" priority="88">
      <formula>T31="BAJO"</formula>
    </cfRule>
  </conditionalFormatting>
  <conditionalFormatting sqref="T35:U35">
    <cfRule type="expression" dxfId="23" priority="80">
      <formula>T35="BAJO"</formula>
    </cfRule>
    <cfRule type="expression" dxfId="22" priority="79">
      <formula>T35="MODERADO"</formula>
    </cfRule>
    <cfRule type="expression" dxfId="21" priority="78">
      <formula>T35="ALTO"</formula>
    </cfRule>
    <cfRule type="expression" dxfId="20" priority="77">
      <formula>T35="EXTREMO"</formula>
    </cfRule>
  </conditionalFormatting>
  <conditionalFormatting sqref="T39:U39">
    <cfRule type="expression" dxfId="19" priority="72">
      <formula>T39="BAJO"</formula>
    </cfRule>
    <cfRule type="expression" dxfId="18" priority="71">
      <formula>T39="MODERADO"</formula>
    </cfRule>
    <cfRule type="expression" dxfId="17" priority="70">
      <formula>T39="ALTO"</formula>
    </cfRule>
    <cfRule type="expression" dxfId="16" priority="69">
      <formula>T39="EXTREMO"</formula>
    </cfRule>
  </conditionalFormatting>
  <conditionalFormatting sqref="T43:U43">
    <cfRule type="expression" dxfId="15" priority="64">
      <formula>T43="BAJO"</formula>
    </cfRule>
    <cfRule type="expression" dxfId="14" priority="63">
      <formula>T43="MODERADO"</formula>
    </cfRule>
    <cfRule type="expression" dxfId="13" priority="62">
      <formula>T43="ALTO"</formula>
    </cfRule>
    <cfRule type="expression" dxfId="12" priority="61">
      <formula>T43="EXTREMO"</formula>
    </cfRule>
  </conditionalFormatting>
  <conditionalFormatting sqref="T47:U47">
    <cfRule type="expression" dxfId="11" priority="56">
      <formula>T47="BAJO"</formula>
    </cfRule>
    <cfRule type="expression" dxfId="10" priority="55">
      <formula>T47="MODERADO"</formula>
    </cfRule>
    <cfRule type="expression" dxfId="9" priority="54">
      <formula>T47="ALTO"</formula>
    </cfRule>
    <cfRule type="expression" dxfId="8" priority="53">
      <formula>T47="EXTREMO"</formula>
    </cfRule>
  </conditionalFormatting>
  <conditionalFormatting sqref="T51:U51">
    <cfRule type="expression" dxfId="7" priority="48">
      <formula>T51="BAJO"</formula>
    </cfRule>
    <cfRule type="expression" dxfId="6" priority="47">
      <formula>T51="MODERADO"</formula>
    </cfRule>
    <cfRule type="expression" dxfId="5" priority="46">
      <formula>T51="ALTO"</formula>
    </cfRule>
    <cfRule type="expression" dxfId="4" priority="45">
      <formula>T51="EXTREMO"</formula>
    </cfRule>
  </conditionalFormatting>
  <conditionalFormatting sqref="AI7:AJ54">
    <cfRule type="expression" dxfId="3" priority="1">
      <formula>AI7="EXTREMO"</formula>
    </cfRule>
    <cfRule type="expression" dxfId="2" priority="4">
      <formula>AI7="BAJO"</formula>
    </cfRule>
    <cfRule type="expression" dxfId="1" priority="3">
      <formula>AI7="MODERADO"</formula>
    </cfRule>
    <cfRule type="expression" dxfId="0" priority="2">
      <formula>AI7="ALTO"</formula>
    </cfRule>
  </conditionalFormatting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2000000}">
          <x14:formula1>
            <xm:f>DATOS!$B$34:$B$36</xm:f>
          </x14:formula1>
          <xm:sqref>X7:X54</xm:sqref>
        </x14:dataValidation>
        <x14:dataValidation type="list" allowBlank="1" showInputMessage="1" showErrorMessage="1" xr:uid="{20FF8D3B-B72F-4E63-9124-EE74E5C7B72F}">
          <x14:formula1>
            <xm:f>DATOS!$B$4:$B$16</xm:f>
          </x14:formula1>
          <xm:sqref>C7 C11 C15 C19 C23 C27 C31 C35 C39 C43 C47 C51</xm:sqref>
        </x14:dataValidation>
        <x14:dataValidation type="list" allowBlank="1" showInputMessage="1" showErrorMessage="1" xr:uid="{6E44EB7B-FF8D-46D5-B471-18B5BE3D3EA1}">
          <x14:formula1>
            <xm:f>DATOS!$K$13:$K$19</xm:f>
          </x14:formula1>
          <xm:sqref>J7 J11 J15 J19 J23 J27 J31 J35 J39 J43 J47 J51</xm:sqref>
        </x14:dataValidation>
        <x14:dataValidation type="list" allowBlank="1" showInputMessage="1" showErrorMessage="1" xr:uid="{1E1B794C-4C3A-40D5-A77A-85B3D73B5B91}">
          <x14:formula1>
            <xm:f>DATOS!$G$14:$G$18</xm:f>
          </x14:formula1>
          <xm:sqref>L7:L54</xm:sqref>
        </x14:dataValidation>
        <x14:dataValidation type="list" allowBlank="1" showInputMessage="1" showErrorMessage="1" xr:uid="{E739BA94-86EF-4D3A-959A-C4C8EDDFF047}">
          <x14:formula1>
            <xm:f>DATOS!$D$34:$D$35</xm:f>
          </x14:formula1>
          <xm:sqref>Y7:Y54</xm:sqref>
        </x14:dataValidation>
        <x14:dataValidation type="list" allowBlank="1" showInputMessage="1" showErrorMessage="1" xr:uid="{B0209F7C-08D1-49BD-BDC0-E94CF20F7D5F}">
          <x14:formula1>
            <xm:f>DATOS!$C$34:$C$35</xm:f>
          </x14:formula1>
          <xm:sqref>AA7:AA54</xm:sqref>
        </x14:dataValidation>
        <x14:dataValidation type="list" allowBlank="1" showInputMessage="1" showErrorMessage="1" xr:uid="{DF267C07-ABFD-4918-952E-82B519B3834E}">
          <x14:formula1>
            <xm:f>DATOS!$E$33:$E$34</xm:f>
          </x14:formula1>
          <xm:sqref>AB7:AB54</xm:sqref>
        </x14:dataValidation>
        <x14:dataValidation type="list" allowBlank="1" showInputMessage="1" showErrorMessage="1" xr:uid="{81A7769B-6E7E-49F7-9040-90D51A84C56A}">
          <x14:formula1>
            <xm:f>DATOS!$A$33:$A$34</xm:f>
          </x14:formula1>
          <xm:sqref>AC7:AC54</xm:sqref>
        </x14:dataValidation>
        <x14:dataValidation type="list" allowBlank="1" showInputMessage="1" showErrorMessage="1" xr:uid="{00000000-0002-0000-0100-000028000000}">
          <x14:formula1>
            <xm:f>DATOS!XFA$28:XFA$30</xm:f>
          </x14:formula1>
          <xm:sqref>BZ7</xm:sqref>
        </x14:dataValidation>
        <x14:dataValidation type="list" allowBlank="1" showInputMessage="1" showErrorMessage="1" xr:uid="{A05B1ED6-AD67-4A14-819F-A4420E7E19BE}">
          <x14:formula1>
            <xm:f>DATOS!$G$24:$G$28</xm:f>
          </x14:formula1>
          <xm:sqref>O7:O54</xm:sqref>
        </x14:dataValidation>
        <x14:dataValidation type="list" allowBlank="1" showInputMessage="1" showErrorMessage="1" xr:uid="{7B0168A4-94CA-46E2-A46B-2FFA2C63ABC1}">
          <x14:formula1>
            <xm:f>DATOS!$B$28:$B$31</xm:f>
          </x14:formula1>
          <xm:sqref>B7:B54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4:I1048575"/>
  <sheetViews>
    <sheetView workbookViewId="0">
      <selection activeCell="B28" sqref="B28"/>
    </sheetView>
  </sheetViews>
  <sheetFormatPr defaultColWidth="11.42578125" defaultRowHeight="15"/>
  <cols>
    <col min="2" max="2" width="48.7109375" customWidth="1"/>
    <col min="8" max="9" width="0" hidden="1" customWidth="1"/>
  </cols>
  <sheetData>
    <row r="4" spans="2:9">
      <c r="B4" s="46" t="s">
        <v>243</v>
      </c>
      <c r="C4" s="46"/>
      <c r="D4" s="46"/>
    </row>
    <row r="5" spans="2:9" ht="15" customHeight="1">
      <c r="B5" s="2" t="s">
        <v>244</v>
      </c>
      <c r="C5" s="2" t="s">
        <v>164</v>
      </c>
      <c r="D5" s="2">
        <f>IFERROR(VLOOKUP(C5,$B$1048574:$C$1048575,2,0)," ")</f>
        <v>0</v>
      </c>
    </row>
    <row r="6" spans="2:9" ht="15" customHeight="1">
      <c r="B6" s="2" t="s">
        <v>245</v>
      </c>
      <c r="C6" s="2" t="s">
        <v>160</v>
      </c>
      <c r="D6" s="2">
        <f t="shared" ref="D6:D23" si="0">IFERROR(VLOOKUP(C6,$B$1048574:$C$1048575,2,0)," ")</f>
        <v>1</v>
      </c>
      <c r="H6" t="s">
        <v>109</v>
      </c>
      <c r="I6" t="s">
        <v>109</v>
      </c>
    </row>
    <row r="7" spans="2:9" ht="15" customHeight="1">
      <c r="B7" s="2" t="s">
        <v>246</v>
      </c>
      <c r="C7" s="2" t="s">
        <v>160</v>
      </c>
      <c r="D7" s="2">
        <f t="shared" si="0"/>
        <v>1</v>
      </c>
      <c r="H7" t="s">
        <v>101</v>
      </c>
      <c r="I7" t="s">
        <v>101</v>
      </c>
    </row>
    <row r="8" spans="2:9" ht="15" customHeight="1">
      <c r="B8" s="2" t="s">
        <v>247</v>
      </c>
      <c r="C8" s="2" t="s">
        <v>160</v>
      </c>
      <c r="D8" s="2">
        <f t="shared" si="0"/>
        <v>1</v>
      </c>
      <c r="H8" t="s">
        <v>101</v>
      </c>
      <c r="I8" t="s">
        <v>101</v>
      </c>
    </row>
    <row r="9" spans="2:9" ht="15" customHeight="1">
      <c r="B9" s="2" t="s">
        <v>248</v>
      </c>
      <c r="C9" s="2" t="s">
        <v>160</v>
      </c>
      <c r="D9" s="2">
        <f t="shared" si="0"/>
        <v>1</v>
      </c>
      <c r="H9" t="s">
        <v>97</v>
      </c>
      <c r="I9" t="s">
        <v>97</v>
      </c>
    </row>
    <row r="10" spans="2:9" ht="15" customHeight="1">
      <c r="B10" s="2" t="s">
        <v>249</v>
      </c>
      <c r="C10" s="2" t="s">
        <v>160</v>
      </c>
      <c r="D10" s="2">
        <f t="shared" si="0"/>
        <v>1</v>
      </c>
      <c r="H10" t="s">
        <v>109</v>
      </c>
      <c r="I10" t="s">
        <v>109</v>
      </c>
    </row>
    <row r="11" spans="2:9" ht="15" customHeight="1">
      <c r="B11" s="2" t="s">
        <v>250</v>
      </c>
      <c r="C11" s="2" t="s">
        <v>160</v>
      </c>
      <c r="D11" s="2">
        <f t="shared" si="0"/>
        <v>1</v>
      </c>
      <c r="H11" t="s">
        <v>115</v>
      </c>
      <c r="I11" t="s">
        <v>115</v>
      </c>
    </row>
    <row r="12" spans="2:9" ht="15" customHeight="1">
      <c r="B12" s="2" t="s">
        <v>251</v>
      </c>
      <c r="C12" s="2" t="s">
        <v>164</v>
      </c>
      <c r="D12" s="2">
        <f t="shared" si="0"/>
        <v>0</v>
      </c>
      <c r="H12" t="s">
        <v>109</v>
      </c>
      <c r="I12" t="s">
        <v>109</v>
      </c>
    </row>
    <row r="13" spans="2:9" ht="15" customHeight="1">
      <c r="B13" s="2" t="s">
        <v>252</v>
      </c>
      <c r="C13" s="2"/>
      <c r="D13" s="2" t="str">
        <f t="shared" si="0"/>
        <v xml:space="preserve"> </v>
      </c>
      <c r="H13" t="s">
        <v>109</v>
      </c>
      <c r="I13" t="s">
        <v>109</v>
      </c>
    </row>
    <row r="14" spans="2:9" ht="15" customHeight="1">
      <c r="B14" s="2" t="s">
        <v>253</v>
      </c>
      <c r="C14" s="2"/>
      <c r="D14" s="2" t="str">
        <f t="shared" si="0"/>
        <v xml:space="preserve"> </v>
      </c>
      <c r="H14" t="s">
        <v>115</v>
      </c>
      <c r="I14" t="s">
        <v>115</v>
      </c>
    </row>
    <row r="15" spans="2:9" ht="15" customHeight="1">
      <c r="B15" s="2" t="s">
        <v>254</v>
      </c>
      <c r="C15" s="2"/>
      <c r="D15" s="2" t="str">
        <f t="shared" si="0"/>
        <v xml:space="preserve"> </v>
      </c>
      <c r="H15" t="s">
        <v>109</v>
      </c>
      <c r="I15" t="s">
        <v>109</v>
      </c>
    </row>
    <row r="16" spans="2:9" ht="15" customHeight="1">
      <c r="B16" s="2" t="s">
        <v>255</v>
      </c>
      <c r="C16" s="2" t="s">
        <v>160</v>
      </c>
      <c r="D16" s="2">
        <f t="shared" si="0"/>
        <v>1</v>
      </c>
      <c r="H16" t="s">
        <v>115</v>
      </c>
      <c r="I16" t="s">
        <v>115</v>
      </c>
    </row>
    <row r="17" spans="2:9" ht="15" customHeight="1">
      <c r="B17" s="2" t="s">
        <v>256</v>
      </c>
      <c r="C17" s="2" t="s">
        <v>160</v>
      </c>
      <c r="D17" s="2">
        <f t="shared" si="0"/>
        <v>1</v>
      </c>
      <c r="H17" t="s">
        <v>101</v>
      </c>
      <c r="I17" t="s">
        <v>101</v>
      </c>
    </row>
    <row r="18" spans="2:9" ht="15" customHeight="1">
      <c r="B18" s="2" t="s">
        <v>257</v>
      </c>
      <c r="C18" s="2" t="s">
        <v>160</v>
      </c>
      <c r="D18" s="2">
        <f t="shared" si="0"/>
        <v>1</v>
      </c>
    </row>
    <row r="19" spans="2:9" ht="15" customHeight="1">
      <c r="B19" s="2" t="s">
        <v>258</v>
      </c>
      <c r="C19" s="2" t="s">
        <v>160</v>
      </c>
      <c r="D19" s="2">
        <f t="shared" si="0"/>
        <v>1</v>
      </c>
    </row>
    <row r="20" spans="2:9" ht="15" customHeight="1">
      <c r="B20" s="2" t="s">
        <v>259</v>
      </c>
      <c r="C20" s="2"/>
      <c r="D20" s="2" t="str">
        <f t="shared" si="0"/>
        <v xml:space="preserve"> </v>
      </c>
    </row>
    <row r="21" spans="2:9" ht="15" customHeight="1">
      <c r="B21" s="2" t="s">
        <v>260</v>
      </c>
      <c r="C21" s="2" t="s">
        <v>164</v>
      </c>
      <c r="D21" s="2">
        <f t="shared" si="0"/>
        <v>0</v>
      </c>
    </row>
    <row r="22" spans="2:9" ht="15" customHeight="1">
      <c r="B22" s="2" t="s">
        <v>261</v>
      </c>
      <c r="C22" s="2"/>
      <c r="D22" s="2" t="str">
        <f t="shared" si="0"/>
        <v xml:space="preserve"> </v>
      </c>
    </row>
    <row r="23" spans="2:9" ht="15" customHeight="1">
      <c r="B23" s="2" t="s">
        <v>262</v>
      </c>
      <c r="C23" s="2"/>
      <c r="D23" s="2" t="str">
        <f t="shared" si="0"/>
        <v xml:space="preserve"> </v>
      </c>
    </row>
    <row r="24" spans="2:9">
      <c r="B24" s="2" t="s">
        <v>263</v>
      </c>
      <c r="C24" s="3" t="str">
        <f>IFERROR(VLOOKUP(D24,$E$1048557:$F$1048575,2,0)," ")</f>
        <v>MAYOR</v>
      </c>
      <c r="D24" s="2">
        <f>SUM(D5:D23)</f>
        <v>10</v>
      </c>
    </row>
    <row r="1048557" spans="5:6">
      <c r="E1048557">
        <v>1</v>
      </c>
      <c r="F1048557" t="s">
        <v>101</v>
      </c>
    </row>
    <row r="1048558" spans="5:6">
      <c r="E1048558">
        <v>2</v>
      </c>
      <c r="F1048558" t="s">
        <v>101</v>
      </c>
    </row>
    <row r="1048559" spans="5:6">
      <c r="E1048559">
        <v>3</v>
      </c>
      <c r="F1048559" t="s">
        <v>101</v>
      </c>
    </row>
    <row r="1048560" spans="5:6">
      <c r="E1048560">
        <v>4</v>
      </c>
      <c r="F1048560" t="s">
        <v>101</v>
      </c>
    </row>
    <row r="1048561" spans="2:6">
      <c r="E1048561">
        <v>5</v>
      </c>
      <c r="F1048561" t="s">
        <v>101</v>
      </c>
    </row>
    <row r="1048562" spans="2:6">
      <c r="E1048562">
        <v>6</v>
      </c>
      <c r="F1048562" t="s">
        <v>109</v>
      </c>
    </row>
    <row r="1048563" spans="2:6">
      <c r="E1048563">
        <v>7</v>
      </c>
      <c r="F1048563" t="s">
        <v>109</v>
      </c>
    </row>
    <row r="1048564" spans="2:6">
      <c r="E1048564">
        <v>8</v>
      </c>
      <c r="F1048564" t="s">
        <v>109</v>
      </c>
    </row>
    <row r="1048565" spans="2:6">
      <c r="E1048565">
        <v>9</v>
      </c>
      <c r="F1048565" t="s">
        <v>109</v>
      </c>
    </row>
    <row r="1048566" spans="2:6">
      <c r="E1048566">
        <v>10</v>
      </c>
      <c r="F1048566" t="s">
        <v>109</v>
      </c>
    </row>
    <row r="1048567" spans="2:6">
      <c r="E1048567">
        <v>11</v>
      </c>
      <c r="F1048567" t="s">
        <v>109</v>
      </c>
    </row>
    <row r="1048568" spans="2:6">
      <c r="E1048568">
        <v>12</v>
      </c>
      <c r="F1048568" t="s">
        <v>115</v>
      </c>
    </row>
    <row r="1048569" spans="2:6">
      <c r="E1048569">
        <v>13</v>
      </c>
      <c r="F1048569" t="s">
        <v>115</v>
      </c>
    </row>
    <row r="1048570" spans="2:6">
      <c r="E1048570">
        <v>14</v>
      </c>
      <c r="F1048570" t="s">
        <v>115</v>
      </c>
    </row>
    <row r="1048571" spans="2:6">
      <c r="E1048571">
        <v>15</v>
      </c>
      <c r="F1048571" t="s">
        <v>115</v>
      </c>
    </row>
    <row r="1048572" spans="2:6">
      <c r="E1048572">
        <v>16</v>
      </c>
      <c r="F1048572" t="s">
        <v>115</v>
      </c>
    </row>
    <row r="1048573" spans="2:6">
      <c r="E1048573">
        <v>17</v>
      </c>
      <c r="F1048573" t="s">
        <v>115</v>
      </c>
    </row>
    <row r="1048574" spans="2:6">
      <c r="B1048574" t="s">
        <v>160</v>
      </c>
      <c r="C1048574">
        <v>1</v>
      </c>
      <c r="E1048574">
        <v>18</v>
      </c>
      <c r="F1048574" t="s">
        <v>115</v>
      </c>
    </row>
    <row r="1048575" spans="2:6">
      <c r="B1048575" t="s">
        <v>164</v>
      </c>
      <c r="C1048575">
        <v>0</v>
      </c>
      <c r="E1048575">
        <v>19</v>
      </c>
      <c r="F1048575" t="s">
        <v>115</v>
      </c>
    </row>
  </sheetData>
  <customSheetViews>
    <customSheetView guid="{2420ED42-5EE9-4731-9E79-939D3714CB02}" state="hidden" topLeftCell="A4">
      <selection activeCell="I7" sqref="I7"/>
      <pageMargins left="0" right="0" top="0" bottom="0" header="0" footer="0"/>
    </customSheetView>
  </customSheetViews>
  <mergeCells count="1">
    <mergeCell ref="B4:D4"/>
  </mergeCells>
  <dataValidations count="1">
    <dataValidation type="list" allowBlank="1" showInputMessage="1" showErrorMessage="1" sqref="C5:C23" xr:uid="{00000000-0002-0000-0300-000000000000}">
      <formula1>B$1048574:B$1048575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7658b8f4-21f1-47bc-9259-fc4a31b746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159C376135846820E86DC7D2E526D" ma:contentTypeVersion="1" ma:contentTypeDescription="Crear nuevo documento." ma:contentTypeScope="" ma:versionID="b262fcdeede7f99706430ad46fa3776a">
  <xsd:schema xmlns:xsd="http://www.w3.org/2001/XMLSchema" xmlns:xs="http://www.w3.org/2001/XMLSchema" xmlns:p="http://schemas.microsoft.com/office/2006/metadata/properties" xmlns:ns2="7658b8f4-21f1-47bc-9259-fc4a31b746ec" targetNamespace="http://schemas.microsoft.com/office/2006/metadata/properties" ma:root="true" ma:fieldsID="86e1c851776af4cd88b056faf0c17d9a" ns2:_="">
    <xsd:import namespace="7658b8f4-21f1-47bc-9259-fc4a31b746ec"/>
    <xsd:element name="properties">
      <xsd:complexType>
        <xsd:sequence>
          <xsd:element name="documentManagement">
            <xsd:complexType>
              <xsd:all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8b8f4-21f1-47bc-9259-fc4a31b746e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A00B85-81A3-4568-9C74-456C1C327385}"/>
</file>

<file path=customXml/itemProps2.xml><?xml version="1.0" encoding="utf-8"?>
<ds:datastoreItem xmlns:ds="http://schemas.openxmlformats.org/officeDocument/2006/customXml" ds:itemID="{1497884C-6278-4BBB-BCA9-1262B601A0F5}"/>
</file>

<file path=customXml/itemProps3.xml><?xml version="1.0" encoding="utf-8"?>
<ds:datastoreItem xmlns:ds="http://schemas.openxmlformats.org/officeDocument/2006/customXml" ds:itemID="{F19E69F6-FED7-42FC-9ED3-E4E9F1605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jrobl</dc:creator>
  <cp:keywords/>
  <dc:description/>
  <cp:lastModifiedBy>Jhon Diego Henao Benavides</cp:lastModifiedBy>
  <cp:revision/>
  <dcterms:created xsi:type="dcterms:W3CDTF">2021-06-30T14:30:29Z</dcterms:created>
  <dcterms:modified xsi:type="dcterms:W3CDTF">2024-10-28T15:01:26Z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0x010100FBF159C376135846820E86DC7D2E526D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